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917055C-9D46-4703-B138-F645EA80CD6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" sheetId="14" r:id="rId1"/>
    <sheet name="New" sheetId="17" r:id="rId2"/>
    <sheet name="Payment Sheet" sheetId="15" r:id="rId3"/>
    <sheet name="Gross Helper" sheetId="16" r:id="rId4"/>
  </sheets>
  <definedNames>
    <definedName name="_xlnm.Print_Area" localSheetId="1">New!$A$1:$K$32</definedName>
    <definedName name="_xlnm.Print_Area" localSheetId="0">Old!$B$1:$K$72</definedName>
  </definedNames>
  <calcPr calcId="191029"/>
</workbook>
</file>

<file path=xl/calcChain.xml><?xml version="1.0" encoding="utf-8"?>
<calcChain xmlns="http://schemas.openxmlformats.org/spreadsheetml/2006/main">
  <c r="K60" i="14" l="1"/>
  <c r="K33" i="14"/>
  <c r="K19" i="14" l="1"/>
  <c r="K10" i="14" l="1"/>
  <c r="J4" i="17" l="1"/>
  <c r="C4" i="17"/>
  <c r="K20" i="17" l="1"/>
  <c r="E9" i="16" l="1"/>
  <c r="F9" i="16" s="1"/>
  <c r="D9" i="16"/>
  <c r="C9" i="16"/>
  <c r="J9" i="16" s="1"/>
  <c r="J26" i="15"/>
  <c r="J23" i="14" s="1"/>
  <c r="I26" i="15"/>
  <c r="H26" i="15"/>
  <c r="J30" i="14" s="1"/>
  <c r="G26" i="15"/>
  <c r="F26" i="15"/>
  <c r="J25" i="14" s="1"/>
  <c r="E26" i="15"/>
  <c r="J24" i="14" s="1"/>
  <c r="D26" i="15"/>
  <c r="J22" i="14" s="1"/>
  <c r="C26" i="15"/>
  <c r="J62" i="14" l="1"/>
  <c r="J22" i="17"/>
  <c r="K22" i="17" s="1"/>
  <c r="J39" i="14"/>
  <c r="J9" i="17"/>
  <c r="K10" i="17" s="1"/>
  <c r="K6" i="17"/>
  <c r="G9" i="16"/>
  <c r="H9" i="16" s="1"/>
  <c r="K11" i="17" l="1"/>
  <c r="K12" i="17" s="1"/>
  <c r="K13" i="17" s="1"/>
  <c r="J50" i="14"/>
  <c r="K50" i="14" s="1"/>
  <c r="J14" i="17" l="1"/>
  <c r="K14" i="17" s="1"/>
  <c r="K15" i="17" s="1"/>
  <c r="K11" i="14"/>
  <c r="K12" i="14"/>
  <c r="K13" i="14"/>
  <c r="K14" i="14"/>
  <c r="K15" i="14"/>
  <c r="K18" i="14"/>
  <c r="K17" i="14"/>
  <c r="K8" i="14"/>
  <c r="K16" i="17" l="1"/>
  <c r="K17" i="17" s="1"/>
  <c r="K6" i="14"/>
  <c r="K62" i="14"/>
  <c r="J31" i="14"/>
  <c r="K31" i="14" s="1"/>
  <c r="K18" i="17" l="1"/>
  <c r="K19" i="17" s="1"/>
  <c r="K21" i="17" s="1"/>
  <c r="K23" i="17" s="1"/>
  <c r="K20" i="14"/>
  <c r="K24" i="17" l="1"/>
  <c r="J24" i="17"/>
  <c r="F28" i="17"/>
  <c r="F29" i="17" s="1"/>
  <c r="K34" i="14"/>
  <c r="K51" i="14" l="1"/>
  <c r="K52" i="14" l="1"/>
  <c r="K56" i="14" s="1"/>
  <c r="K53" i="14" l="1"/>
  <c r="J54" i="14" l="1"/>
  <c r="K54" i="14" s="1"/>
  <c r="K55" i="14" s="1"/>
  <c r="K57" i="14" s="1"/>
  <c r="K58" i="14" l="1"/>
  <c r="K59" i="14" s="1"/>
  <c r="K61" i="14" s="1"/>
  <c r="M61" i="14" l="1"/>
  <c r="N61" i="14"/>
  <c r="K63" i="14"/>
  <c r="K64" i="14" s="1"/>
  <c r="J64" i="14"/>
  <c r="F68" i="14" l="1"/>
  <c r="F69" i="14" s="1"/>
</calcChain>
</file>

<file path=xl/sharedStrings.xml><?xml version="1.0" encoding="utf-8"?>
<sst xmlns="http://schemas.openxmlformats.org/spreadsheetml/2006/main" count="221" uniqueCount="153">
  <si>
    <t>Total</t>
  </si>
  <si>
    <t>PLI</t>
  </si>
  <si>
    <t>PAN NO.</t>
  </si>
  <si>
    <t>Income from house property</t>
  </si>
  <si>
    <t>Income from other sources</t>
  </si>
  <si>
    <t xml:space="preserve">GPF Subscription </t>
  </si>
  <si>
    <t>GSLIS Premium</t>
  </si>
  <si>
    <t>LIC Premia payment, limited to 10% of the sum assured.</t>
  </si>
  <si>
    <t>Subscriptions to Mutual Fund/Equity Shares.</t>
  </si>
  <si>
    <t>Total (Limited to Rs.1,50,000/-)</t>
  </si>
  <si>
    <t>Tax on total Taxable income</t>
  </si>
  <si>
    <t xml:space="preserve">Signature: </t>
  </si>
  <si>
    <t>Name:</t>
  </si>
  <si>
    <t>CENTRAL INSTITUTE OF FISHERIES TECHNOLOGY, KOCHI</t>
  </si>
  <si>
    <t>Amount</t>
  </si>
  <si>
    <t>a)</t>
  </si>
  <si>
    <t>b)</t>
  </si>
  <si>
    <t>c)</t>
  </si>
  <si>
    <t xml:space="preserve">b) </t>
  </si>
  <si>
    <t>d)</t>
  </si>
  <si>
    <t>e)</t>
  </si>
  <si>
    <t>f)</t>
  </si>
  <si>
    <t>g)</t>
  </si>
  <si>
    <t>h)</t>
  </si>
  <si>
    <t>LESS: OTHER DEDUCTIONS</t>
  </si>
  <si>
    <t>Add: Other Incomes:</t>
  </si>
  <si>
    <t>Round off</t>
  </si>
  <si>
    <t>Less:  Allowances exempted u/s 10</t>
  </si>
  <si>
    <t>Less: DEDUCTIONS AS PER 80-C,80CCC,80-CCD</t>
  </si>
  <si>
    <t>HBA-Principal with copy of proof</t>
  </si>
  <si>
    <t>Tuition Fees paid upto 2 children with copy of proof</t>
  </si>
  <si>
    <t>Pension fund/pension scheme/Savings Certificate. ICICI (with proof)</t>
  </si>
  <si>
    <t>(-)</t>
  </si>
  <si>
    <t>(+)</t>
  </si>
  <si>
    <t xml:space="preserve">Uniform Allowance                                                                      </t>
  </si>
  <si>
    <t xml:space="preserve">                                    </t>
  </si>
  <si>
    <t xml:space="preserve">Less:  Accrued  interest on HBA  (upto Rs.2.00 lakh)                   </t>
  </si>
  <si>
    <t xml:space="preserve">NPS (Employee contribution exceeding Rs.1.50 lakhs)(upto 50000/- (attach a copy of the document)                                                  </t>
  </si>
  <si>
    <t>GROSS TOTAL INCOME(1 -2 -3 -4 +5 - 6)</t>
  </si>
  <si>
    <t>Balance Income  Tax to be deducted (14-15)</t>
  </si>
  <si>
    <t>TOTAL(7 - 8 - 9 )</t>
  </si>
  <si>
    <t>….2….</t>
  </si>
  <si>
    <t xml:space="preserve">LESS: DEDUCTION AS PER 80CCD(1B) </t>
  </si>
  <si>
    <t>:2:</t>
  </si>
  <si>
    <t>Taxable   Income</t>
  </si>
  <si>
    <t>Income Tax Rate</t>
  </si>
  <si>
    <t>Upto Rs.2,50,000</t>
  </si>
  <si>
    <t>NIL</t>
  </si>
  <si>
    <t>Rs.2,50,001 to Rs.3,00,000</t>
  </si>
  <si>
    <t>Rs.3,00,001 to Rs.5,00,000</t>
  </si>
  <si>
    <t>Rs.5,00,001 to Rs.10,00,000</t>
  </si>
  <si>
    <t>Above Rs.10,00,000</t>
  </si>
  <si>
    <t>Rebate of income tax:- An assessee whose total income does not exceed</t>
  </si>
  <si>
    <t>Health &amp; Educational Cess at 4% of Income Tax  is to be levied in all cases.</t>
  </si>
  <si>
    <t>Rs.2,50,001 to Rs.5,00,000</t>
  </si>
  <si>
    <t>Rs.12,500 + 20% of income exceeding Rs.5,00,000/-</t>
  </si>
  <si>
    <t>Rs.1,12,500 + 30% of income exceeding Rs.10,00,000/-</t>
  </si>
  <si>
    <t>INCOME TAX RATES FOR ORDINARY CITIZENS</t>
  </si>
  <si>
    <t>INCOME TAX RATES FOR SERNIOR CITIZENS</t>
  </si>
  <si>
    <t>Rs.10,000 + 20% of income exceeding Rs.5,00,000/-</t>
  </si>
  <si>
    <t>Rs.1,10,000 + 30% of income exceeding Rs.10,00,000/-</t>
  </si>
  <si>
    <t>Total taxable income (10-11)</t>
  </si>
  <si>
    <t>Rs.5.00 lakhs, shall be entitled to a deduction of an amount equal to 100% of</t>
  </si>
  <si>
    <t>income tax or Rs.12,500/-, whichever is less.</t>
  </si>
  <si>
    <r>
      <t>Rebate of Income Tax  :</t>
    </r>
    <r>
      <rPr>
        <sz val="13"/>
        <rFont val="Arial Narrow"/>
        <family val="2"/>
      </rPr>
      <t xml:space="preserve">Whose total income(taxable income) does not exceed </t>
    </r>
    <r>
      <rPr>
        <b/>
        <sz val="13"/>
        <rFont val="Arial Narrow"/>
        <family val="2"/>
      </rPr>
      <t xml:space="preserve">Rs.5.00 lakhs </t>
    </r>
    <r>
      <rPr>
        <sz val="13"/>
        <rFont val="Arial Narrow"/>
        <family val="2"/>
      </rPr>
      <t xml:space="preserve">shall be entitled  to a deduction of an amount equal to 100% of the Income Tax or </t>
    </r>
    <r>
      <rPr>
        <b/>
        <sz val="13"/>
        <rFont val="Arial Narrow"/>
        <family val="2"/>
      </rPr>
      <t>Rs.12500/</t>
    </r>
    <r>
      <rPr>
        <sz val="13"/>
        <rFont val="Arial Narrow"/>
        <family val="2"/>
      </rPr>
      <t>- which ever is less</t>
    </r>
  </si>
  <si>
    <t xml:space="preserve">* Salary means, Basic Pay, Overtime allowance, Spl. Pay, NPA, TA, DA, HRA, Tuition Fee, </t>
  </si>
  <si>
    <t xml:space="preserve">Less: Standard Deduction (upto 50000) u/s 16(ia)                                     </t>
  </si>
  <si>
    <t xml:space="preserve"> Honorariam, Reimbursement of Tuition Fee,Leave encashment, Employer's contribution to </t>
  </si>
  <si>
    <t>NPS , Leave encashment and arrears, if any.</t>
  </si>
  <si>
    <t xml:space="preserve">Any other Allowance exempted( pl.specify)                                  </t>
  </si>
  <si>
    <t>ix)</t>
  </si>
  <si>
    <r>
      <rPr>
        <b/>
        <sz val="13"/>
        <rFont val="Arial Narrow"/>
        <family val="2"/>
      </rPr>
      <t>Less</t>
    </r>
    <r>
      <rPr>
        <sz val="13"/>
        <rFont val="Arial Narrow"/>
        <family val="2"/>
      </rPr>
      <t>:Relief u/s 89(1), if any( salary paid in arrears(attach details)</t>
    </r>
  </si>
  <si>
    <t>Name and Designation:</t>
  </si>
  <si>
    <t xml:space="preserve">Less: Professional Tax u/s 16(iii)                                                                </t>
  </si>
  <si>
    <r>
      <rPr>
        <b/>
        <u/>
        <sz val="13"/>
        <rFont val="Arial Narrow"/>
        <family val="2"/>
      </rPr>
      <t>HRA Exemption: (whichever is less)</t>
    </r>
    <r>
      <rPr>
        <b/>
        <sz val="13"/>
        <rFont val="Arial Narrow"/>
        <family val="2"/>
      </rPr>
      <t xml:space="preserve">
(attach a copy of receipt/document)</t>
    </r>
    <r>
      <rPr>
        <sz val="13"/>
        <rFont val="Arial Narrow"/>
        <family val="2"/>
      </rPr>
      <t xml:space="preserve">
1. Actual HRA received
2. Rent paid in excess of 10% of (Salary+DA)
3. 50% (Salary+DA) for Metro Cities
4. 40% of (Salary + DA) for non-Metro Cities
*No deduction applicable if Rent paid &lt; 10% of (B.P+DA)</t>
    </r>
  </si>
  <si>
    <r>
      <t xml:space="preserve">Children's education allowance (Rs.100 pm per child up to a max of 2 children) - </t>
    </r>
    <r>
      <rPr>
        <b/>
        <sz val="13"/>
        <rFont val="Arial Narrow"/>
        <family val="2"/>
      </rPr>
      <t>applicable only if CEA is availed</t>
    </r>
  </si>
  <si>
    <t>w</t>
  </si>
  <si>
    <t>80CCD(2) - NPS Employer Contribution</t>
  </si>
  <si>
    <t>80D - Medical Insurance premia</t>
  </si>
  <si>
    <t>80DD - Handicapped dependants</t>
  </si>
  <si>
    <t>80DDB - Medical Expenses for specified diseases</t>
  </si>
  <si>
    <t>80E - Accrued interest on Education Loan</t>
  </si>
  <si>
    <t>80EE - House loan interest (Certification required)</t>
  </si>
  <si>
    <t>80EEA - House loan interest (Certification required)</t>
  </si>
  <si>
    <t>80EEB - Vehicle loan interest (Certification required)</t>
  </si>
  <si>
    <t>80G - Donations</t>
  </si>
  <si>
    <t>80U - Handicapped taxpayer</t>
  </si>
  <si>
    <t>Other deductions (Please specify)</t>
  </si>
  <si>
    <t>TOTAL</t>
  </si>
  <si>
    <t>FINANCIAL YEAR 2023-24    ASSESSMENT YEAR 2024-25</t>
  </si>
  <si>
    <t>Month</t>
  </si>
  <si>
    <t>Gross Payments</t>
  </si>
  <si>
    <t>GPF</t>
  </si>
  <si>
    <t>LIC</t>
  </si>
  <si>
    <t>NPS Employer</t>
  </si>
  <si>
    <t>NPS Employee</t>
  </si>
  <si>
    <t>IT</t>
  </si>
  <si>
    <t>GSLIS</t>
  </si>
  <si>
    <t>03/22</t>
  </si>
  <si>
    <t>04/22</t>
  </si>
  <si>
    <t>05/22</t>
  </si>
  <si>
    <t>06/22</t>
  </si>
  <si>
    <t>07/22</t>
  </si>
  <si>
    <t>08/22</t>
  </si>
  <si>
    <t>09/22</t>
  </si>
  <si>
    <t>10/22</t>
  </si>
  <si>
    <t>11/22</t>
  </si>
  <si>
    <t>12/22</t>
  </si>
  <si>
    <t>01/23</t>
  </si>
  <si>
    <t>02/23</t>
  </si>
  <si>
    <t>Extras</t>
  </si>
  <si>
    <t>Quarters (Y/N)</t>
  </si>
  <si>
    <t>N</t>
  </si>
  <si>
    <t>NPS(Y/N)</t>
  </si>
  <si>
    <t>Y</t>
  </si>
  <si>
    <t>DA Rate</t>
  </si>
  <si>
    <t>TA</t>
  </si>
  <si>
    <t>BP</t>
  </si>
  <si>
    <t>DA</t>
  </si>
  <si>
    <t>HRA</t>
  </si>
  <si>
    <t>DA on TA</t>
  </si>
  <si>
    <t>Gross</t>
  </si>
  <si>
    <t>NPS (Employee contribution)</t>
  </si>
  <si>
    <t>Less: Standard deduction</t>
  </si>
  <si>
    <t>Less:  Deductions allowed for 115BAC</t>
  </si>
  <si>
    <t xml:space="preserve">Employer contribution of NPS(80CCD2)                                      </t>
  </si>
  <si>
    <t>Total Deductions</t>
  </si>
  <si>
    <t>Total taxable income (1+2-3)</t>
  </si>
  <si>
    <r>
      <t>Rebate of Income Tax  :</t>
    </r>
    <r>
      <rPr>
        <sz val="13"/>
        <rFont val="Arial Narrow"/>
        <family val="2"/>
      </rPr>
      <t xml:space="preserve">Whose taxable income does not exceed </t>
    </r>
    <r>
      <rPr>
        <b/>
        <sz val="13"/>
        <rFont val="Arial Narrow"/>
        <family val="2"/>
      </rPr>
      <t xml:space="preserve">Rs. 7.00 lakhs </t>
    </r>
    <r>
      <rPr>
        <sz val="13"/>
        <rFont val="Arial Narrow"/>
        <family val="2"/>
      </rPr>
      <t>shall be entitled to a deduction of an amount equal to 100% of the Income Tax</t>
    </r>
  </si>
  <si>
    <t>Balance Income  Tax to be deducted (6-7)</t>
  </si>
  <si>
    <t>Benefit (New/Old)</t>
  </si>
  <si>
    <t>Difference</t>
  </si>
  <si>
    <t>Exemption of LTC Claim u/s 10(5)</t>
  </si>
  <si>
    <t>DA 1</t>
  </si>
  <si>
    <t>Surcharge (if Taxable income&gt; Rs. 50L)</t>
  </si>
  <si>
    <t>INCOME TAX PROFORMA FOR THE FINANCIAL YEAR 2024-25</t>
  </si>
  <si>
    <t>Gross Salary* for the FY 2024-25 (01.04.2024 to 31.03.2025) (including Employer's contribution in NPS, LTC Claims and any honorarium/Fee received)</t>
  </si>
  <si>
    <t>Balance to be deducted upto February 2025</t>
  </si>
  <si>
    <t>November 2024</t>
  </si>
  <si>
    <t>December 2024</t>
  </si>
  <si>
    <t>January 2025</t>
  </si>
  <si>
    <t>February 2025</t>
  </si>
  <si>
    <t>Tax including Surcharge (16+17)</t>
  </si>
  <si>
    <t>Health &amp; Edu. Cess: 4% of 18</t>
  </si>
  <si>
    <t>Total Tax to be deducted (18+19)</t>
  </si>
  <si>
    <t>Tax including Surcharge (8+9)</t>
  </si>
  <si>
    <t>Health &amp; Edu. Cess: 4% of (10)</t>
  </si>
  <si>
    <t>Total Tax to be deducted (10+11)</t>
  </si>
  <si>
    <t>(Assessment Year 2025-26)</t>
  </si>
  <si>
    <t>Total tax for FY 2024-25 u\s 192(i) (12-13)</t>
  </si>
  <si>
    <t>Tax deducted upto October, 2024</t>
  </si>
  <si>
    <t>Balance to be deducted upto February 2025 (12-13)</t>
  </si>
  <si>
    <t xml:space="preserve">Total tax for FY 2024-25 u\s 192(i)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</si>
</sst>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s.&quot;\ #,##0;[Red]&quot;Rs.&quot;\ \-#,##0"/>
  </numFmts>
  <fonts count="10" x14ac:knownFonts="1">
    <font>
      <sz val="11"/>
      <color theme="1"/>
      <name val="Calibri"/>
      <family val="2"/>
      <scheme val="minor"/>
    </font>
    <font>
      <b/>
      <sz val="13"/>
      <name val="Arial Narrow"/>
      <family val="2"/>
    </font>
    <font>
      <sz val="13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sz val="13"/>
      <color rgb="FF9C0006"/>
      <name val="Arial Narrow"/>
      <family val="2"/>
    </font>
    <font>
      <sz val="13"/>
      <color theme="1"/>
      <name val="Arial Narrow"/>
      <family val="2"/>
    </font>
    <font>
      <sz val="13"/>
      <name val="Wingdings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164" fontId="9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 wrapText="1"/>
      <protection locked="0"/>
    </xf>
    <xf numFmtId="0" fontId="2" fillId="0" borderId="1" xfId="0" applyFont="1" applyBorder="1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9" fontId="2" fillId="0" borderId="5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165" fontId="2" fillId="0" borderId="8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9" fontId="2" fillId="0" borderId="5" xfId="0" applyNumberFormat="1" applyFont="1" applyBorder="1" applyAlignment="1" applyProtection="1">
      <alignment horizontal="left"/>
      <protection locked="0"/>
    </xf>
    <xf numFmtId="9" fontId="2" fillId="0" borderId="1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1" fontId="1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1" fontId="1" fillId="0" borderId="0" xfId="0" applyNumberFormat="1" applyFont="1" applyProtection="1"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2" fillId="0" borderId="10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Protection="1">
      <protection locked="0"/>
    </xf>
    <xf numFmtId="0" fontId="2" fillId="3" borderId="1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/>
    <xf numFmtId="0" fontId="2" fillId="3" borderId="5" xfId="1" applyFont="1" applyFill="1" applyBorder="1" applyAlignment="1" applyProtection="1"/>
    <xf numFmtId="0" fontId="2" fillId="3" borderId="12" xfId="1" applyFont="1" applyFill="1" applyBorder="1" applyAlignment="1" applyProtection="1"/>
    <xf numFmtId="0" fontId="2" fillId="3" borderId="6" xfId="1" applyFont="1" applyFill="1" applyBorder="1" applyAlignment="1" applyProtection="1">
      <alignment horizontal="right"/>
    </xf>
    <xf numFmtId="0" fontId="2" fillId="3" borderId="2" xfId="1" applyFont="1" applyFill="1" applyBorder="1" applyAlignment="1" applyProtection="1">
      <alignment horizontal="right"/>
    </xf>
    <xf numFmtId="0" fontId="2" fillId="3" borderId="1" xfId="1" applyNumberFormat="1" applyFont="1" applyFill="1" applyBorder="1" applyProtection="1"/>
    <xf numFmtId="0" fontId="2" fillId="3" borderId="6" xfId="1" applyNumberFormat="1" applyFont="1" applyFill="1" applyBorder="1" applyAlignment="1" applyProtection="1">
      <alignment horizontal="right"/>
    </xf>
    <xf numFmtId="0" fontId="2" fillId="3" borderId="1" xfId="1" applyNumberFormat="1" applyFont="1" applyFill="1" applyBorder="1" applyAlignment="1" applyProtection="1">
      <alignment horizontal="right"/>
    </xf>
    <xf numFmtId="0" fontId="2" fillId="3" borderId="5" xfId="1" applyNumberFormat="1" applyFont="1" applyFill="1" applyBorder="1" applyAlignment="1" applyProtection="1">
      <alignment horizontal="right" vertical="top"/>
    </xf>
    <xf numFmtId="0" fontId="5" fillId="3" borderId="1" xfId="1" applyFill="1" applyBorder="1" applyAlignment="1" applyProtection="1">
      <alignment vertical="top"/>
      <protection locked="0"/>
    </xf>
    <xf numFmtId="0" fontId="2" fillId="3" borderId="11" xfId="1" applyNumberFormat="1" applyFont="1" applyFill="1" applyBorder="1" applyAlignment="1" applyProtection="1">
      <alignment horizontal="right"/>
    </xf>
    <xf numFmtId="0" fontId="2" fillId="3" borderId="5" xfId="1" applyNumberFormat="1" applyFont="1" applyFill="1" applyBorder="1" applyAlignment="1" applyProtection="1">
      <alignment horizontal="left"/>
    </xf>
    <xf numFmtId="0" fontId="2" fillId="3" borderId="2" xfId="1" applyNumberFormat="1" applyFont="1" applyFill="1" applyBorder="1" applyAlignment="1" applyProtection="1">
      <alignment horizontal="right"/>
    </xf>
    <xf numFmtId="0" fontId="2" fillId="3" borderId="5" xfId="1" applyNumberFormat="1" applyFont="1" applyFill="1" applyBorder="1" applyAlignment="1" applyProtection="1">
      <alignment horizontal="right"/>
    </xf>
    <xf numFmtId="0" fontId="5" fillId="3" borderId="1" xfId="1" applyFill="1" applyBorder="1" applyAlignment="1" applyProtection="1">
      <protection locked="0"/>
    </xf>
    <xf numFmtId="0" fontId="5" fillId="3" borderId="6" xfId="1" applyNumberFormat="1" applyFill="1" applyBorder="1" applyAlignment="1" applyProtection="1">
      <alignment horizontal="left"/>
      <protection locked="0"/>
    </xf>
    <xf numFmtId="0" fontId="2" fillId="3" borderId="10" xfId="1" applyNumberFormat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vertical="top"/>
    </xf>
    <xf numFmtId="1" fontId="2" fillId="3" borderId="1" xfId="1" applyNumberFormat="1" applyFont="1" applyFill="1" applyBorder="1" applyAlignment="1" applyProtection="1">
      <alignment vertical="top"/>
    </xf>
    <xf numFmtId="1" fontId="2" fillId="3" borderId="1" xfId="1" applyNumberFormat="1" applyFont="1" applyFill="1" applyBorder="1" applyAlignment="1" applyProtection="1"/>
    <xf numFmtId="1" fontId="2" fillId="3" borderId="1" xfId="1" applyNumberFormat="1" applyFont="1" applyFill="1" applyBorder="1" applyAlignment="1" applyProtection="1">
      <alignment horizontal="right"/>
    </xf>
    <xf numFmtId="1" fontId="1" fillId="3" borderId="1" xfId="1" applyNumberFormat="1" applyFont="1" applyFill="1" applyBorder="1" applyAlignment="1" applyProtection="1">
      <alignment horizontal="right"/>
    </xf>
    <xf numFmtId="0" fontId="2" fillId="3" borderId="8" xfId="1" applyNumberFormat="1" applyFont="1" applyFill="1" applyBorder="1" applyAlignment="1" applyProtection="1">
      <alignment horizontal="right"/>
    </xf>
    <xf numFmtId="0" fontId="2" fillId="3" borderId="5" xfId="1" applyNumberFormat="1" applyFont="1" applyFill="1" applyBorder="1" applyAlignment="1" applyProtection="1"/>
    <xf numFmtId="3" fontId="1" fillId="3" borderId="1" xfId="1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0" xfId="0" applyFont="1"/>
    <xf numFmtId="0" fontId="8" fillId="0" borderId="1" xfId="0" quotePrefix="1" applyFont="1" applyBorder="1"/>
    <xf numFmtId="0" fontId="0" fillId="0" borderId="1" xfId="0" applyBorder="1"/>
    <xf numFmtId="9" fontId="0" fillId="0" borderId="1" xfId="0" applyNumberFormat="1" applyBorder="1"/>
    <xf numFmtId="0" fontId="0" fillId="0" borderId="1" xfId="0" quotePrefix="1" applyBorder="1"/>
    <xf numFmtId="0" fontId="1" fillId="0" borderId="2" xfId="0" applyFont="1" applyBorder="1" applyAlignment="1" applyProtection="1">
      <alignment horizontal="right" vertical="top"/>
      <protection locked="0"/>
    </xf>
    <xf numFmtId="0" fontId="2" fillId="0" borderId="1" xfId="3" applyNumberFormat="1" applyFont="1" applyBorder="1" applyProtection="1">
      <protection locked="0"/>
    </xf>
    <xf numFmtId="0" fontId="2" fillId="3" borderId="1" xfId="2" applyFont="1" applyFill="1" applyBorder="1" applyAlignment="1" applyProtection="1">
      <alignment horizontal="right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2" fillId="3" borderId="1" xfId="3" applyNumberFormat="1" applyFont="1" applyFill="1" applyBorder="1" applyProtection="1">
      <protection locked="0"/>
    </xf>
    <xf numFmtId="0" fontId="2" fillId="3" borderId="5" xfId="2" applyFont="1" applyFill="1" applyBorder="1" applyAlignment="1" applyProtection="1">
      <alignment horizontal="right"/>
    </xf>
    <xf numFmtId="0" fontId="2" fillId="3" borderId="1" xfId="2" applyFont="1" applyFill="1" applyBorder="1" applyAlignment="1" applyProtection="1"/>
    <xf numFmtId="0" fontId="2" fillId="3" borderId="5" xfId="2" applyFont="1" applyFill="1" applyBorder="1" applyAlignment="1" applyProtection="1"/>
    <xf numFmtId="0" fontId="2" fillId="0" borderId="1" xfId="3" applyNumberFormat="1" applyFont="1" applyBorder="1" applyAlignment="1" applyProtection="1">
      <alignment horizontal="right"/>
      <protection locked="0"/>
    </xf>
    <xf numFmtId="0" fontId="2" fillId="3" borderId="1" xfId="3" applyNumberFormat="1" applyFont="1" applyFill="1" applyBorder="1" applyAlignment="1" applyProtection="1">
      <alignment horizontal="right"/>
      <protection locked="0"/>
    </xf>
    <xf numFmtId="0" fontId="2" fillId="3" borderId="1" xfId="2" applyNumberFormat="1" applyFont="1" applyFill="1" applyBorder="1" applyAlignment="1" applyProtection="1">
      <alignment horizontal="right"/>
    </xf>
    <xf numFmtId="0" fontId="2" fillId="3" borderId="10" xfId="2" applyNumberFormat="1" applyFont="1" applyFill="1" applyBorder="1" applyAlignment="1" applyProtection="1">
      <alignment horizontal="right"/>
    </xf>
    <xf numFmtId="0" fontId="2" fillId="3" borderId="1" xfId="2" applyFont="1" applyFill="1" applyBorder="1" applyAlignment="1" applyProtection="1">
      <alignment vertical="top"/>
    </xf>
    <xf numFmtId="1" fontId="1" fillId="3" borderId="1" xfId="2" applyNumberFormat="1" applyFont="1" applyFill="1" applyBorder="1" applyAlignment="1" applyProtection="1">
      <alignment vertical="top"/>
    </xf>
    <xf numFmtId="0" fontId="2" fillId="3" borderId="5" xfId="2" applyNumberFormat="1" applyFont="1" applyFill="1" applyBorder="1" applyAlignment="1" applyProtection="1"/>
    <xf numFmtId="1" fontId="2" fillId="3" borderId="1" xfId="2" applyNumberFormat="1" applyFont="1" applyFill="1" applyBorder="1" applyAlignment="1" applyProtection="1"/>
    <xf numFmtId="0" fontId="2" fillId="3" borderId="5" xfId="2" applyNumberFormat="1" applyFont="1" applyFill="1" applyBorder="1" applyAlignment="1" applyProtection="1">
      <alignment horizontal="right"/>
    </xf>
    <xf numFmtId="1" fontId="2" fillId="3" borderId="1" xfId="2" applyNumberFormat="1" applyFont="1" applyFill="1" applyBorder="1" applyAlignment="1" applyProtection="1">
      <alignment horizontal="right"/>
    </xf>
    <xf numFmtId="1" fontId="1" fillId="3" borderId="1" xfId="2" applyNumberFormat="1" applyFont="1" applyFill="1" applyBorder="1" applyAlignment="1" applyProtection="1">
      <alignment horizontal="right"/>
    </xf>
    <xf numFmtId="3" fontId="1" fillId="2" borderId="1" xfId="2" applyNumberFormat="1" applyFont="1" applyBorder="1" applyAlignment="1" applyProtection="1">
      <alignment vertical="center"/>
    </xf>
    <xf numFmtId="1" fontId="2" fillId="0" borderId="1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horizontal="right"/>
    </xf>
    <xf numFmtId="0" fontId="2" fillId="0" borderId="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right" vertical="top"/>
      <protection locked="0"/>
    </xf>
    <xf numFmtId="0" fontId="1" fillId="0" borderId="10" xfId="0" applyFont="1" applyBorder="1" applyAlignment="1" applyProtection="1">
      <alignment horizontal="righ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right"/>
    </xf>
    <xf numFmtId="0" fontId="2" fillId="3" borderId="10" xfId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7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" xfId="0" quotePrefix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" xfId="0" quotePrefix="1" applyFont="1" applyBorder="1" applyAlignment="1" applyProtection="1">
      <alignment horizontal="left"/>
      <protection locked="0"/>
    </xf>
    <xf numFmtId="0" fontId="2" fillId="0" borderId="4" xfId="0" quotePrefix="1" applyFont="1" applyBorder="1" applyAlignment="1" applyProtection="1">
      <alignment horizontal="left"/>
      <protection locked="0"/>
    </xf>
    <xf numFmtId="0" fontId="2" fillId="0" borderId="5" xfId="0" quotePrefix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</cellXfs>
  <cellStyles count="4">
    <cellStyle name="Bad" xfId="1" builtinId="27" customBuiltin="1"/>
    <cellStyle name="Bad 2" xfId="2" xr:uid="{88D4EF79-BF8A-4AD8-BF07-0A0978C582BB}"/>
    <cellStyle name="Comma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DDB3-24BF-4D01-8100-138826FC4A48}">
  <sheetPr>
    <pageSetUpPr fitToPage="1"/>
  </sheetPr>
  <dimension ref="A1:Q72"/>
  <sheetViews>
    <sheetView tabSelected="1" zoomScaleNormal="100" workbookViewId="0">
      <selection activeCell="K72" sqref="B1:K72"/>
    </sheetView>
  </sheetViews>
  <sheetFormatPr defaultRowHeight="17.25" x14ac:dyDescent="0.3"/>
  <cols>
    <col min="1" max="1" width="1" style="15" customWidth="1"/>
    <col min="2" max="2" width="3.140625" style="15" customWidth="1"/>
    <col min="3" max="3" width="3.85546875" style="15" customWidth="1"/>
    <col min="4" max="5" width="9.140625" style="15"/>
    <col min="6" max="6" width="10.140625" style="15" customWidth="1"/>
    <col min="7" max="7" width="9.140625" style="15"/>
    <col min="8" max="8" width="16.28515625" style="15" customWidth="1"/>
    <col min="9" max="9" width="3.5703125" style="15" customWidth="1"/>
    <col min="10" max="10" width="9.42578125" style="15" customWidth="1"/>
    <col min="11" max="11" width="11.28515625" style="15" customWidth="1"/>
    <col min="12" max="12" width="7" style="15" customWidth="1"/>
    <col min="13" max="13" width="27.5703125" style="15" customWidth="1"/>
    <col min="14" max="14" width="54.28515625" style="15" customWidth="1"/>
    <col min="15" max="16384" width="9.140625" style="15"/>
  </cols>
  <sheetData>
    <row r="1" spans="2:14" x14ac:dyDescent="0.3">
      <c r="B1" s="159" t="s">
        <v>13</v>
      </c>
      <c r="C1" s="159"/>
      <c r="D1" s="159"/>
      <c r="E1" s="159"/>
      <c r="F1" s="159"/>
      <c r="G1" s="159"/>
      <c r="H1" s="159"/>
      <c r="I1" s="159"/>
      <c r="J1" s="159"/>
      <c r="K1" s="159"/>
      <c r="L1" s="45"/>
    </row>
    <row r="2" spans="2:14" x14ac:dyDescent="0.3">
      <c r="B2" s="159" t="s">
        <v>135</v>
      </c>
      <c r="C2" s="159"/>
      <c r="D2" s="159"/>
      <c r="E2" s="159"/>
      <c r="F2" s="159"/>
      <c r="G2" s="159"/>
      <c r="H2" s="159"/>
      <c r="I2" s="159"/>
      <c r="J2" s="159"/>
      <c r="K2" s="159"/>
      <c r="L2" s="45"/>
    </row>
    <row r="3" spans="2:14" x14ac:dyDescent="0.3">
      <c r="B3" s="159" t="s">
        <v>148</v>
      </c>
      <c r="C3" s="159"/>
      <c r="D3" s="159"/>
      <c r="E3" s="159"/>
      <c r="F3" s="159"/>
      <c r="G3" s="159"/>
      <c r="H3" s="159"/>
      <c r="I3" s="159"/>
      <c r="J3" s="159"/>
      <c r="K3" s="159"/>
      <c r="L3" s="45"/>
    </row>
    <row r="4" spans="2:14" x14ac:dyDescent="0.3">
      <c r="C4" s="1" t="s">
        <v>72</v>
      </c>
      <c r="D4" s="1"/>
      <c r="E4" s="1"/>
      <c r="F4" s="1"/>
      <c r="G4" s="1"/>
      <c r="H4" s="1"/>
      <c r="I4" s="1"/>
      <c r="J4" s="1" t="s">
        <v>2</v>
      </c>
    </row>
    <row r="5" spans="2:14" x14ac:dyDescent="0.3">
      <c r="B5" s="22"/>
      <c r="C5" s="2"/>
      <c r="D5" s="2"/>
      <c r="E5" s="2"/>
      <c r="F5" s="2"/>
      <c r="G5" s="2"/>
      <c r="H5" s="2"/>
      <c r="I5" s="3"/>
      <c r="J5" s="4" t="s">
        <v>14</v>
      </c>
      <c r="K5" s="12" t="s">
        <v>14</v>
      </c>
      <c r="M5" s="134" t="s">
        <v>57</v>
      </c>
      <c r="N5" s="135"/>
    </row>
    <row r="6" spans="2:14" ht="58.5" customHeight="1" x14ac:dyDescent="0.3">
      <c r="B6" s="46">
        <v>1</v>
      </c>
      <c r="C6" s="160" t="s">
        <v>136</v>
      </c>
      <c r="D6" s="161"/>
      <c r="E6" s="161"/>
      <c r="F6" s="161"/>
      <c r="G6" s="161"/>
      <c r="H6" s="161"/>
      <c r="I6" s="5"/>
      <c r="K6" s="70">
        <f>J6</f>
        <v>0</v>
      </c>
      <c r="L6" s="6"/>
      <c r="M6" s="162" t="s">
        <v>89</v>
      </c>
      <c r="N6" s="163"/>
    </row>
    <row r="7" spans="2:14" x14ac:dyDescent="0.3">
      <c r="B7" s="136">
        <v>2</v>
      </c>
      <c r="C7" s="7" t="s">
        <v>27</v>
      </c>
      <c r="D7" s="2"/>
      <c r="E7" s="2"/>
      <c r="F7" s="2"/>
      <c r="G7" s="2"/>
      <c r="H7" s="2"/>
      <c r="I7" s="8"/>
      <c r="J7" s="71"/>
      <c r="K7" s="72"/>
      <c r="L7" s="1"/>
      <c r="M7" s="22"/>
      <c r="N7" s="28"/>
    </row>
    <row r="8" spans="2:14" ht="21" customHeight="1" x14ac:dyDescent="0.3">
      <c r="B8" s="137"/>
      <c r="C8" s="139" t="s">
        <v>15</v>
      </c>
      <c r="D8" s="153" t="s">
        <v>74</v>
      </c>
      <c r="E8" s="154"/>
      <c r="F8" s="154"/>
      <c r="G8" s="154"/>
      <c r="H8" s="154"/>
      <c r="J8" s="141">
        <v>0</v>
      </c>
      <c r="K8" s="143">
        <f>J8</f>
        <v>0</v>
      </c>
      <c r="L8" s="9"/>
      <c r="M8" s="4" t="s">
        <v>44</v>
      </c>
      <c r="N8" s="10" t="s">
        <v>45</v>
      </c>
    </row>
    <row r="9" spans="2:14" ht="105" customHeight="1" x14ac:dyDescent="0.3">
      <c r="B9" s="137"/>
      <c r="C9" s="140"/>
      <c r="D9" s="155"/>
      <c r="E9" s="156"/>
      <c r="F9" s="156"/>
      <c r="G9" s="156"/>
      <c r="H9" s="156"/>
      <c r="I9" s="11" t="s">
        <v>32</v>
      </c>
      <c r="J9" s="142"/>
      <c r="K9" s="144"/>
      <c r="L9" s="9"/>
      <c r="M9" s="12" t="s">
        <v>46</v>
      </c>
      <c r="N9" s="47" t="s">
        <v>47</v>
      </c>
    </row>
    <row r="10" spans="2:14" x14ac:dyDescent="0.3">
      <c r="B10" s="137"/>
      <c r="C10" s="128" t="s">
        <v>16</v>
      </c>
      <c r="D10" s="157" t="s">
        <v>132</v>
      </c>
      <c r="E10" s="158"/>
      <c r="F10" s="158"/>
      <c r="G10" s="158"/>
      <c r="H10" s="158"/>
      <c r="I10" s="11"/>
      <c r="J10" s="44">
        <v>0</v>
      </c>
      <c r="K10" s="129">
        <f t="shared" ref="K10:K15" si="0">J10</f>
        <v>0</v>
      </c>
      <c r="L10" s="9"/>
      <c r="M10" s="12"/>
      <c r="N10" s="130"/>
    </row>
    <row r="11" spans="2:14" ht="33.75" customHeight="1" x14ac:dyDescent="0.3">
      <c r="B11" s="137"/>
      <c r="C11" s="48" t="s">
        <v>17</v>
      </c>
      <c r="D11" s="145" t="s">
        <v>75</v>
      </c>
      <c r="E11" s="146"/>
      <c r="F11" s="146"/>
      <c r="G11" s="146"/>
      <c r="H11" s="146"/>
      <c r="I11" s="13" t="s">
        <v>32</v>
      </c>
      <c r="J11" s="14">
        <v>0</v>
      </c>
      <c r="K11" s="73">
        <f t="shared" si="0"/>
        <v>0</v>
      </c>
      <c r="M11" s="12" t="s">
        <v>54</v>
      </c>
      <c r="N11" s="33">
        <v>0.05</v>
      </c>
    </row>
    <row r="12" spans="2:14" x14ac:dyDescent="0.3">
      <c r="B12" s="137"/>
      <c r="C12" s="48" t="s">
        <v>19</v>
      </c>
      <c r="D12" s="147" t="s">
        <v>34</v>
      </c>
      <c r="E12" s="148"/>
      <c r="F12" s="148"/>
      <c r="G12" s="148"/>
      <c r="H12" s="148"/>
      <c r="I12" s="16" t="s">
        <v>32</v>
      </c>
      <c r="J12" s="44">
        <v>0</v>
      </c>
      <c r="K12" s="73">
        <f t="shared" si="0"/>
        <v>0</v>
      </c>
      <c r="M12" s="12" t="s">
        <v>50</v>
      </c>
      <c r="N12" s="17" t="s">
        <v>55</v>
      </c>
    </row>
    <row r="13" spans="2:14" x14ac:dyDescent="0.3">
      <c r="B13" s="138"/>
      <c r="C13" s="49" t="s">
        <v>20</v>
      </c>
      <c r="D13" s="50" t="s">
        <v>69</v>
      </c>
      <c r="E13" s="51"/>
      <c r="F13" s="51"/>
      <c r="G13" s="51"/>
      <c r="H13" s="51"/>
      <c r="I13" s="52" t="s">
        <v>32</v>
      </c>
      <c r="J13" s="18">
        <v>0</v>
      </c>
      <c r="K13" s="74">
        <f t="shared" si="0"/>
        <v>0</v>
      </c>
      <c r="L13" s="6"/>
      <c r="M13" s="53" t="s">
        <v>51</v>
      </c>
      <c r="N13" s="19" t="s">
        <v>56</v>
      </c>
    </row>
    <row r="14" spans="2:14" x14ac:dyDescent="0.3">
      <c r="B14" s="54">
        <v>3</v>
      </c>
      <c r="C14" s="149" t="s">
        <v>73</v>
      </c>
      <c r="D14" s="150"/>
      <c r="E14" s="150"/>
      <c r="F14" s="150"/>
      <c r="G14" s="150"/>
      <c r="H14" s="150"/>
      <c r="I14" s="55" t="s">
        <v>32</v>
      </c>
      <c r="J14" s="20">
        <v>2500</v>
      </c>
      <c r="K14" s="70">
        <f t="shared" si="0"/>
        <v>2500</v>
      </c>
      <c r="L14" s="6"/>
      <c r="M14" s="21" t="s">
        <v>52</v>
      </c>
    </row>
    <row r="15" spans="2:14" x14ac:dyDescent="0.3">
      <c r="B15" s="54">
        <v>4</v>
      </c>
      <c r="C15" s="149" t="s">
        <v>66</v>
      </c>
      <c r="D15" s="150"/>
      <c r="E15" s="150"/>
      <c r="F15" s="150"/>
      <c r="G15" s="150"/>
      <c r="H15" s="150"/>
      <c r="I15" s="55" t="s">
        <v>32</v>
      </c>
      <c r="J15" s="79">
        <v>50000</v>
      </c>
      <c r="K15" s="70">
        <f t="shared" si="0"/>
        <v>50000</v>
      </c>
      <c r="L15" s="6"/>
      <c r="M15" s="21" t="s">
        <v>62</v>
      </c>
      <c r="N15" s="1"/>
    </row>
    <row r="16" spans="2:14" s="1" customFormat="1" x14ac:dyDescent="0.3">
      <c r="B16" s="56">
        <v>5</v>
      </c>
      <c r="C16" s="149" t="s">
        <v>25</v>
      </c>
      <c r="D16" s="150"/>
      <c r="E16" s="150"/>
      <c r="F16" s="150"/>
      <c r="G16" s="150"/>
      <c r="H16" s="150"/>
      <c r="I16" s="150"/>
      <c r="J16" s="80"/>
      <c r="K16" s="75"/>
      <c r="L16" s="6"/>
      <c r="M16" s="21" t="s">
        <v>63</v>
      </c>
    </row>
    <row r="17" spans="2:17" x14ac:dyDescent="0.3">
      <c r="B17" s="57"/>
      <c r="C17" s="22" t="s">
        <v>15</v>
      </c>
      <c r="D17" s="32" t="s">
        <v>3</v>
      </c>
      <c r="E17" s="32"/>
      <c r="F17" s="32"/>
      <c r="G17" s="23"/>
      <c r="H17" s="3" t="s">
        <v>35</v>
      </c>
      <c r="I17" s="24" t="s">
        <v>33</v>
      </c>
      <c r="J17" s="25">
        <v>0</v>
      </c>
      <c r="K17" s="74">
        <f>J17</f>
        <v>0</v>
      </c>
      <c r="L17" s="6"/>
      <c r="M17" s="26"/>
      <c r="N17" s="1"/>
      <c r="Q17" s="1"/>
    </row>
    <row r="18" spans="2:17" x14ac:dyDescent="0.3">
      <c r="B18" s="53"/>
      <c r="C18" s="22" t="s">
        <v>18</v>
      </c>
      <c r="D18" s="32" t="s">
        <v>4</v>
      </c>
      <c r="E18" s="32"/>
      <c r="F18" s="32"/>
      <c r="G18" s="3"/>
      <c r="H18" s="3" t="s">
        <v>35</v>
      </c>
      <c r="I18" s="24" t="s">
        <v>33</v>
      </c>
      <c r="J18" s="25">
        <v>0</v>
      </c>
      <c r="K18" s="74">
        <f t="shared" ref="K18" si="1">J18</f>
        <v>0</v>
      </c>
      <c r="L18" s="6"/>
      <c r="M18" s="7" t="s">
        <v>53</v>
      </c>
      <c r="N18" s="27"/>
    </row>
    <row r="19" spans="2:17" x14ac:dyDescent="0.3">
      <c r="B19" s="56">
        <v>6</v>
      </c>
      <c r="C19" s="151" t="s">
        <v>36</v>
      </c>
      <c r="D19" s="152"/>
      <c r="E19" s="152"/>
      <c r="F19" s="152"/>
      <c r="G19" s="152"/>
      <c r="H19" s="152"/>
      <c r="I19" s="27" t="s">
        <v>32</v>
      </c>
      <c r="J19" s="28">
        <v>0</v>
      </c>
      <c r="K19" s="74">
        <f>IF(J19&lt;=200000,J19,200000)</f>
        <v>0</v>
      </c>
      <c r="L19" s="6"/>
    </row>
    <row r="20" spans="2:17" x14ac:dyDescent="0.3">
      <c r="B20" s="58">
        <v>7</v>
      </c>
      <c r="C20" s="7" t="s">
        <v>38</v>
      </c>
      <c r="D20" s="3"/>
      <c r="E20" s="3"/>
      <c r="F20" s="3"/>
      <c r="G20" s="3"/>
      <c r="H20" s="3"/>
      <c r="I20" s="29"/>
      <c r="J20" s="81"/>
      <c r="K20" s="74">
        <f>K6-SUM(K8:K15)+SUM(K17:K18)-K19</f>
        <v>-52500</v>
      </c>
      <c r="L20" s="6"/>
    </row>
    <row r="21" spans="2:17" x14ac:dyDescent="0.3">
      <c r="B21" s="4">
        <v>8</v>
      </c>
      <c r="C21" s="151" t="s">
        <v>28</v>
      </c>
      <c r="D21" s="152"/>
      <c r="E21" s="152"/>
      <c r="F21" s="152"/>
      <c r="G21" s="152"/>
      <c r="H21" s="152"/>
      <c r="I21" s="27"/>
      <c r="J21" s="82"/>
      <c r="K21" s="76"/>
      <c r="L21" s="1"/>
    </row>
    <row r="22" spans="2:17" x14ac:dyDescent="0.3">
      <c r="B22" s="57"/>
      <c r="C22" s="12" t="s">
        <v>15</v>
      </c>
      <c r="D22" s="59" t="s">
        <v>5</v>
      </c>
      <c r="E22" s="59"/>
      <c r="F22" s="59"/>
      <c r="G22" s="59"/>
      <c r="H22" s="59"/>
      <c r="I22" s="59"/>
      <c r="J22" s="30">
        <f>'Payment Sheet'!D26</f>
        <v>0</v>
      </c>
      <c r="K22" s="76"/>
      <c r="L22" s="1"/>
      <c r="M22" s="134" t="s">
        <v>58</v>
      </c>
      <c r="N22" s="135"/>
    </row>
    <row r="23" spans="2:17" x14ac:dyDescent="0.3">
      <c r="B23" s="57"/>
      <c r="C23" s="12" t="s">
        <v>16</v>
      </c>
      <c r="D23" s="32" t="s">
        <v>6</v>
      </c>
      <c r="E23" s="32"/>
      <c r="F23" s="32"/>
      <c r="G23" s="32"/>
      <c r="H23" s="32"/>
      <c r="I23" s="32"/>
      <c r="J23" s="31">
        <f>'Payment Sheet'!J26</f>
        <v>0</v>
      </c>
      <c r="K23" s="76"/>
      <c r="L23" s="1"/>
      <c r="M23" s="162" t="s">
        <v>89</v>
      </c>
      <c r="N23" s="163"/>
    </row>
    <row r="24" spans="2:17" x14ac:dyDescent="0.3">
      <c r="B24" s="57"/>
      <c r="C24" s="12" t="s">
        <v>17</v>
      </c>
      <c r="D24" s="32" t="s">
        <v>7</v>
      </c>
      <c r="E24" s="32"/>
      <c r="F24" s="32"/>
      <c r="G24" s="32"/>
      <c r="H24" s="32"/>
      <c r="I24" s="32"/>
      <c r="J24" s="31">
        <f>'Payment Sheet'!E26</f>
        <v>0</v>
      </c>
      <c r="K24" s="76"/>
      <c r="L24" s="1"/>
      <c r="M24" s="22"/>
      <c r="N24" s="28"/>
    </row>
    <row r="25" spans="2:17" x14ac:dyDescent="0.3">
      <c r="B25" s="57"/>
      <c r="C25" s="12" t="s">
        <v>19</v>
      </c>
      <c r="D25" s="32" t="s">
        <v>1</v>
      </c>
      <c r="E25" s="32"/>
      <c r="F25" s="32"/>
      <c r="G25" s="32"/>
      <c r="H25" s="32"/>
      <c r="I25" s="32"/>
      <c r="J25" s="31">
        <f>'Payment Sheet'!F26</f>
        <v>0</v>
      </c>
      <c r="K25" s="76"/>
      <c r="L25" s="1"/>
      <c r="M25" s="4" t="s">
        <v>44</v>
      </c>
      <c r="N25" s="10" t="s">
        <v>45</v>
      </c>
    </row>
    <row r="26" spans="2:17" x14ac:dyDescent="0.3">
      <c r="B26" s="57"/>
      <c r="C26" s="12" t="s">
        <v>20</v>
      </c>
      <c r="D26" s="32" t="s">
        <v>29</v>
      </c>
      <c r="E26" s="32"/>
      <c r="F26" s="32"/>
      <c r="G26" s="32"/>
      <c r="H26" s="32"/>
      <c r="I26" s="32"/>
      <c r="J26" s="31">
        <v>0</v>
      </c>
      <c r="K26" s="76"/>
      <c r="L26" s="1"/>
      <c r="M26" s="12" t="s">
        <v>46</v>
      </c>
      <c r="N26" s="47" t="s">
        <v>47</v>
      </c>
    </row>
    <row r="27" spans="2:17" x14ac:dyDescent="0.3">
      <c r="B27" s="57"/>
      <c r="C27" s="12" t="s">
        <v>21</v>
      </c>
      <c r="D27" s="32" t="s">
        <v>30</v>
      </c>
      <c r="E27" s="32"/>
      <c r="F27" s="32"/>
      <c r="G27" s="32"/>
      <c r="H27" s="32"/>
      <c r="I27" s="32"/>
      <c r="J27" s="31">
        <v>0</v>
      </c>
      <c r="K27" s="76"/>
      <c r="L27" s="1"/>
      <c r="M27" s="12" t="s">
        <v>48</v>
      </c>
      <c r="N27" s="33" t="s">
        <v>47</v>
      </c>
    </row>
    <row r="28" spans="2:17" x14ac:dyDescent="0.3">
      <c r="B28" s="57"/>
      <c r="C28" s="12" t="s">
        <v>22</v>
      </c>
      <c r="D28" s="145" t="s">
        <v>31</v>
      </c>
      <c r="E28" s="146"/>
      <c r="F28" s="146"/>
      <c r="G28" s="146"/>
      <c r="H28" s="146"/>
      <c r="I28" s="96"/>
      <c r="J28" s="31">
        <v>0</v>
      </c>
      <c r="K28" s="76"/>
      <c r="L28" s="1"/>
      <c r="M28" s="12" t="s">
        <v>49</v>
      </c>
      <c r="N28" s="33">
        <v>0.05</v>
      </c>
    </row>
    <row r="29" spans="2:17" x14ac:dyDescent="0.3">
      <c r="B29" s="57"/>
      <c r="C29" s="12" t="s">
        <v>23</v>
      </c>
      <c r="D29" s="32" t="s">
        <v>8</v>
      </c>
      <c r="E29" s="32"/>
      <c r="F29" s="32"/>
      <c r="G29" s="32"/>
      <c r="H29" s="32"/>
      <c r="I29" s="32"/>
      <c r="J29" s="31">
        <v>0</v>
      </c>
      <c r="K29" s="76"/>
      <c r="L29" s="1"/>
      <c r="M29" s="12" t="s">
        <v>50</v>
      </c>
      <c r="N29" s="34" t="s">
        <v>59</v>
      </c>
    </row>
    <row r="30" spans="2:17" x14ac:dyDescent="0.3">
      <c r="B30" s="57"/>
      <c r="C30" s="12" t="s">
        <v>70</v>
      </c>
      <c r="D30" s="32" t="s">
        <v>122</v>
      </c>
      <c r="E30" s="32"/>
      <c r="F30" s="32"/>
      <c r="G30" s="32"/>
      <c r="H30" s="32"/>
      <c r="I30" s="32"/>
      <c r="J30" s="31">
        <f>'Payment Sheet'!H26</f>
        <v>0</v>
      </c>
      <c r="K30" s="76"/>
      <c r="L30" s="1"/>
      <c r="M30" s="12" t="s">
        <v>51</v>
      </c>
      <c r="N30" s="35" t="s">
        <v>60</v>
      </c>
    </row>
    <row r="31" spans="2:17" x14ac:dyDescent="0.3">
      <c r="B31" s="57"/>
      <c r="C31" s="60"/>
      <c r="D31" s="3" t="s">
        <v>9</v>
      </c>
      <c r="E31" s="23"/>
      <c r="F31" s="23"/>
      <c r="H31" s="1"/>
      <c r="I31" s="1" t="s">
        <v>32</v>
      </c>
      <c r="J31" s="83">
        <f>SUM(J22:J30)</f>
        <v>0</v>
      </c>
      <c r="K31" s="77">
        <f>IF(J31&gt;150000,150000,J31)</f>
        <v>0</v>
      </c>
      <c r="L31" s="6"/>
    </row>
    <row r="32" spans="2:17" s="1" customFormat="1" x14ac:dyDescent="0.3">
      <c r="B32" s="61">
        <v>9</v>
      </c>
      <c r="C32" s="151" t="s">
        <v>42</v>
      </c>
      <c r="D32" s="152"/>
      <c r="E32" s="152"/>
      <c r="F32" s="152"/>
      <c r="G32" s="152"/>
      <c r="H32" s="152"/>
      <c r="I32" s="27"/>
      <c r="J32" s="84"/>
      <c r="K32" s="78"/>
      <c r="L32" s="6"/>
    </row>
    <row r="33" spans="2:12" ht="37.5" customHeight="1" x14ac:dyDescent="0.3">
      <c r="B33" s="62"/>
      <c r="C33" s="63" t="s">
        <v>15</v>
      </c>
      <c r="D33" s="145" t="s">
        <v>37</v>
      </c>
      <c r="E33" s="146"/>
      <c r="F33" s="146"/>
      <c r="G33" s="146"/>
      <c r="H33" s="146"/>
      <c r="I33" s="13" t="s">
        <v>32</v>
      </c>
      <c r="J33" s="36"/>
      <c r="K33" s="77">
        <f>IF(J33&gt;50000,50000,J33)</f>
        <v>0</v>
      </c>
      <c r="L33" s="6"/>
    </row>
    <row r="34" spans="2:12" ht="25.5" customHeight="1" x14ac:dyDescent="0.3">
      <c r="B34" s="4">
        <v>10</v>
      </c>
      <c r="C34" s="151" t="s">
        <v>40</v>
      </c>
      <c r="D34" s="152"/>
      <c r="E34" s="152"/>
      <c r="F34" s="152"/>
      <c r="G34" s="152"/>
      <c r="H34" s="152"/>
      <c r="I34" s="27"/>
      <c r="J34" s="84"/>
      <c r="K34" s="78">
        <f>+K20-K31-K33</f>
        <v>-52500</v>
      </c>
      <c r="L34" s="6"/>
    </row>
    <row r="35" spans="2:12" x14ac:dyDescent="0.3">
      <c r="B35" s="1"/>
      <c r="C35" s="37"/>
      <c r="D35" s="37"/>
      <c r="E35" s="37"/>
      <c r="F35" s="37"/>
      <c r="G35" s="37"/>
      <c r="H35" s="37"/>
      <c r="I35" s="37"/>
      <c r="J35" s="6"/>
      <c r="K35" s="6" t="s">
        <v>41</v>
      </c>
      <c r="L35" s="6"/>
    </row>
    <row r="36" spans="2:12" x14ac:dyDescent="0.3">
      <c r="B36" s="1"/>
      <c r="C36" s="37"/>
      <c r="D36" s="37"/>
      <c r="E36" s="37"/>
      <c r="F36" s="37"/>
      <c r="G36" s="37"/>
      <c r="H36" s="37"/>
      <c r="I36" s="37"/>
      <c r="J36" s="6"/>
      <c r="K36" s="6"/>
      <c r="L36" s="6"/>
    </row>
    <row r="37" spans="2:12" x14ac:dyDescent="0.3">
      <c r="B37" s="1"/>
      <c r="C37" s="37"/>
      <c r="D37" s="37"/>
      <c r="E37" s="37"/>
      <c r="G37" s="37" t="s">
        <v>43</v>
      </c>
      <c r="H37" s="37"/>
      <c r="I37" s="37"/>
      <c r="J37" s="6"/>
      <c r="K37" s="6"/>
      <c r="L37" s="6"/>
    </row>
    <row r="38" spans="2:12" s="37" customFormat="1" ht="18.75" customHeight="1" x14ac:dyDescent="0.3">
      <c r="B38" s="64">
        <v>11</v>
      </c>
      <c r="C38" s="151" t="s">
        <v>24</v>
      </c>
      <c r="D38" s="152"/>
      <c r="E38" s="152"/>
      <c r="F38" s="152"/>
      <c r="G38" s="152"/>
      <c r="H38" s="152"/>
      <c r="I38" s="152"/>
      <c r="J38" s="85"/>
      <c r="K38" s="86"/>
    </row>
    <row r="39" spans="2:12" x14ac:dyDescent="0.3">
      <c r="B39" s="62"/>
      <c r="C39" s="97" t="s">
        <v>76</v>
      </c>
      <c r="D39" s="180" t="s">
        <v>77</v>
      </c>
      <c r="E39" s="170"/>
      <c r="F39" s="170"/>
      <c r="G39" s="170"/>
      <c r="H39" s="170"/>
      <c r="I39" s="38"/>
      <c r="J39" s="39">
        <f>'Payment Sheet'!G26</f>
        <v>0</v>
      </c>
      <c r="K39" s="76"/>
      <c r="L39" s="1"/>
    </row>
    <row r="40" spans="2:12" x14ac:dyDescent="0.3">
      <c r="B40" s="57"/>
      <c r="C40" s="97" t="s">
        <v>76</v>
      </c>
      <c r="D40" s="145" t="s">
        <v>78</v>
      </c>
      <c r="E40" s="146"/>
      <c r="F40" s="146"/>
      <c r="G40" s="146"/>
      <c r="H40" s="146"/>
      <c r="I40" s="24"/>
      <c r="J40" s="39">
        <v>0</v>
      </c>
      <c r="K40" s="76"/>
      <c r="L40" s="6"/>
    </row>
    <row r="41" spans="2:12" x14ac:dyDescent="0.3">
      <c r="B41" s="57"/>
      <c r="C41" s="97" t="s">
        <v>76</v>
      </c>
      <c r="D41" s="145" t="s">
        <v>79</v>
      </c>
      <c r="E41" s="146"/>
      <c r="F41" s="146"/>
      <c r="G41" s="146"/>
      <c r="H41" s="146"/>
      <c r="I41" s="24"/>
      <c r="J41" s="39">
        <v>0</v>
      </c>
      <c r="K41" s="76"/>
      <c r="L41" s="6"/>
    </row>
    <row r="42" spans="2:12" x14ac:dyDescent="0.3">
      <c r="B42" s="57"/>
      <c r="C42" s="97" t="s">
        <v>76</v>
      </c>
      <c r="D42" s="157" t="s">
        <v>80</v>
      </c>
      <c r="E42" s="158"/>
      <c r="F42" s="158"/>
      <c r="G42" s="158"/>
      <c r="H42" s="158"/>
      <c r="I42" s="66"/>
      <c r="J42" s="39">
        <v>0</v>
      </c>
      <c r="K42" s="76"/>
      <c r="L42" s="6"/>
    </row>
    <row r="43" spans="2:12" x14ac:dyDescent="0.3">
      <c r="B43" s="57"/>
      <c r="C43" s="97" t="s">
        <v>76</v>
      </c>
      <c r="D43" s="153" t="s">
        <v>81</v>
      </c>
      <c r="E43" s="154"/>
      <c r="F43" s="154"/>
      <c r="G43" s="154"/>
      <c r="H43" s="154"/>
      <c r="I43" s="65"/>
      <c r="J43" s="39">
        <v>0</v>
      </c>
      <c r="K43" s="76"/>
      <c r="L43" s="6"/>
    </row>
    <row r="44" spans="2:12" x14ac:dyDescent="0.3">
      <c r="B44" s="57"/>
      <c r="C44" s="97" t="s">
        <v>76</v>
      </c>
      <c r="D44" s="157" t="s">
        <v>82</v>
      </c>
      <c r="E44" s="158"/>
      <c r="F44" s="158"/>
      <c r="G44" s="158"/>
      <c r="H44" s="158"/>
      <c r="I44" s="66"/>
      <c r="J44" s="39">
        <v>0</v>
      </c>
      <c r="K44" s="76"/>
      <c r="L44" s="6"/>
    </row>
    <row r="45" spans="2:12" x14ac:dyDescent="0.3">
      <c r="B45" s="57"/>
      <c r="C45" s="97" t="s">
        <v>76</v>
      </c>
      <c r="D45" s="157" t="s">
        <v>83</v>
      </c>
      <c r="E45" s="158"/>
      <c r="F45" s="158"/>
      <c r="G45" s="158"/>
      <c r="H45" s="158"/>
      <c r="I45" s="66"/>
      <c r="J45" s="39">
        <v>0</v>
      </c>
      <c r="K45" s="76"/>
      <c r="L45" s="6"/>
    </row>
    <row r="46" spans="2:12" x14ac:dyDescent="0.3">
      <c r="B46" s="57"/>
      <c r="C46" s="97" t="s">
        <v>76</v>
      </c>
      <c r="D46" s="157" t="s">
        <v>84</v>
      </c>
      <c r="E46" s="158"/>
      <c r="F46" s="158"/>
      <c r="G46" s="158"/>
      <c r="H46" s="158"/>
      <c r="I46" s="66"/>
      <c r="J46" s="39">
        <v>0</v>
      </c>
      <c r="K46" s="76"/>
      <c r="L46" s="6"/>
    </row>
    <row r="47" spans="2:12" x14ac:dyDescent="0.3">
      <c r="B47" s="57"/>
      <c r="C47" s="97" t="s">
        <v>76</v>
      </c>
      <c r="D47" s="157" t="s">
        <v>85</v>
      </c>
      <c r="E47" s="158"/>
      <c r="F47" s="158"/>
      <c r="G47" s="158"/>
      <c r="H47" s="158"/>
      <c r="I47" s="66"/>
      <c r="J47" s="39">
        <v>0</v>
      </c>
      <c r="K47" s="76"/>
      <c r="L47" s="6"/>
    </row>
    <row r="48" spans="2:12" x14ac:dyDescent="0.3">
      <c r="B48" s="57"/>
      <c r="C48" s="97" t="s">
        <v>76</v>
      </c>
      <c r="D48" s="157" t="s">
        <v>86</v>
      </c>
      <c r="E48" s="158"/>
      <c r="F48" s="158"/>
      <c r="G48" s="158"/>
      <c r="H48" s="158"/>
      <c r="I48" s="66"/>
      <c r="J48" s="39">
        <v>0</v>
      </c>
      <c r="K48" s="76"/>
      <c r="L48" s="6"/>
    </row>
    <row r="49" spans="2:14" x14ac:dyDescent="0.3">
      <c r="B49" s="57"/>
      <c r="C49" s="97" t="s">
        <v>76</v>
      </c>
      <c r="D49" s="157" t="s">
        <v>87</v>
      </c>
      <c r="E49" s="158"/>
      <c r="F49" s="158"/>
      <c r="G49" s="158"/>
      <c r="H49" s="158"/>
      <c r="I49" s="66"/>
      <c r="J49" s="39">
        <v>0</v>
      </c>
      <c r="K49" s="76"/>
      <c r="L49" s="6"/>
    </row>
    <row r="50" spans="2:14" x14ac:dyDescent="0.3">
      <c r="B50" s="53"/>
      <c r="C50" s="67"/>
      <c r="D50" s="178" t="s">
        <v>88</v>
      </c>
      <c r="E50" s="179"/>
      <c r="F50" s="179"/>
      <c r="G50" s="179"/>
      <c r="H50" s="179"/>
      <c r="I50" s="98"/>
      <c r="J50" s="99">
        <f>SUM(J39:J49)</f>
        <v>0</v>
      </c>
      <c r="K50" s="87">
        <f>J50</f>
        <v>0</v>
      </c>
      <c r="L50" s="6"/>
    </row>
    <row r="51" spans="2:14" x14ac:dyDescent="0.3">
      <c r="B51" s="4">
        <v>12</v>
      </c>
      <c r="C51" s="12"/>
      <c r="D51" s="7" t="s">
        <v>61</v>
      </c>
      <c r="E51" s="32"/>
      <c r="F51" s="32"/>
      <c r="G51" s="32"/>
      <c r="H51" s="32"/>
      <c r="I51" s="39"/>
      <c r="J51" s="93"/>
      <c r="K51" s="87">
        <f>K34-K50</f>
        <v>-52500</v>
      </c>
      <c r="L51" s="6"/>
    </row>
    <row r="52" spans="2:14" x14ac:dyDescent="0.3">
      <c r="B52" s="4">
        <v>13</v>
      </c>
      <c r="C52" s="12"/>
      <c r="D52" s="2" t="s">
        <v>26</v>
      </c>
      <c r="E52" s="32"/>
      <c r="F52" s="32"/>
      <c r="G52" s="32"/>
      <c r="H52" s="32"/>
      <c r="I52" s="59"/>
      <c r="J52" s="87"/>
      <c r="K52" s="88">
        <f>ROUNDUP(K51,0)</f>
        <v>-52500</v>
      </c>
      <c r="L52" s="6"/>
    </row>
    <row r="53" spans="2:14" x14ac:dyDescent="0.3">
      <c r="B53" s="4">
        <v>14</v>
      </c>
      <c r="C53" s="12"/>
      <c r="D53" s="2" t="s">
        <v>10</v>
      </c>
      <c r="E53" s="2"/>
      <c r="F53" s="2"/>
      <c r="G53" s="32"/>
      <c r="H53" s="32"/>
      <c r="I53" s="23"/>
      <c r="J53" s="78"/>
      <c r="K53" s="89">
        <f>_xlfn.IFS(K52&lt;250000,0,K52&lt;500000,(K52-250000)*5%,K52&lt;1000000,(K52-500000)*20%+12500,K52&gt;=1000000,(K52-1000000)*30%+112500)</f>
        <v>0</v>
      </c>
      <c r="L53" s="40"/>
    </row>
    <row r="54" spans="2:14" ht="67.5" customHeight="1" x14ac:dyDescent="0.3">
      <c r="B54" s="54">
        <v>15</v>
      </c>
      <c r="C54" s="60"/>
      <c r="D54" s="164" t="s">
        <v>64</v>
      </c>
      <c r="E54" s="165"/>
      <c r="F54" s="165"/>
      <c r="G54" s="165"/>
      <c r="H54" s="165"/>
      <c r="I54" s="41"/>
      <c r="J54" s="94">
        <f>IF(K51&lt;=500000,K53,0)</f>
        <v>0</v>
      </c>
      <c r="K54" s="90">
        <f>J54</f>
        <v>0</v>
      </c>
      <c r="L54" s="1"/>
    </row>
    <row r="55" spans="2:14" x14ac:dyDescent="0.3">
      <c r="B55" s="4">
        <v>16</v>
      </c>
      <c r="C55" s="12"/>
      <c r="D55" s="2" t="s">
        <v>39</v>
      </c>
      <c r="E55" s="32"/>
      <c r="F55" s="32"/>
      <c r="G55" s="32"/>
      <c r="H55" s="32"/>
      <c r="I55" s="39"/>
      <c r="J55" s="84"/>
      <c r="K55" s="91">
        <f>+K53-K54</f>
        <v>0</v>
      </c>
      <c r="L55" s="40"/>
    </row>
    <row r="56" spans="2:14" x14ac:dyDescent="0.3">
      <c r="B56" s="54">
        <v>17</v>
      </c>
      <c r="C56" s="12"/>
      <c r="D56" s="151" t="s">
        <v>134</v>
      </c>
      <c r="E56" s="152"/>
      <c r="F56" s="152"/>
      <c r="G56" s="152"/>
      <c r="H56" s="152"/>
      <c r="I56" s="152"/>
      <c r="J56" s="78"/>
      <c r="K56" s="91">
        <f>IF(K52&gt;5000000,ROUND(K53*10%,0),0)</f>
        <v>0</v>
      </c>
      <c r="L56" s="40"/>
    </row>
    <row r="57" spans="2:14" x14ac:dyDescent="0.3">
      <c r="B57" s="4">
        <v>18</v>
      </c>
      <c r="C57" s="12"/>
      <c r="D57" s="131" t="s">
        <v>142</v>
      </c>
      <c r="E57" s="132"/>
      <c r="F57" s="132"/>
      <c r="G57" s="132"/>
      <c r="H57" s="132"/>
      <c r="I57" s="133"/>
      <c r="J57" s="78"/>
      <c r="K57" s="91">
        <f>K55+K56</f>
        <v>0</v>
      </c>
      <c r="L57" s="40"/>
    </row>
    <row r="58" spans="2:14" x14ac:dyDescent="0.3">
      <c r="B58" s="54">
        <v>19</v>
      </c>
      <c r="C58" s="12"/>
      <c r="D58" s="160" t="s">
        <v>143</v>
      </c>
      <c r="E58" s="161"/>
      <c r="F58" s="161"/>
      <c r="G58" s="161"/>
      <c r="H58" s="161"/>
      <c r="I58" s="8" t="s">
        <v>33</v>
      </c>
      <c r="J58" s="78"/>
      <c r="K58" s="88">
        <f>ROUND(K57*4%,0)</f>
        <v>0</v>
      </c>
      <c r="L58" s="42"/>
    </row>
    <row r="59" spans="2:14" x14ac:dyDescent="0.3">
      <c r="B59" s="4">
        <v>20</v>
      </c>
      <c r="C59" s="12"/>
      <c r="D59" s="2" t="s">
        <v>144</v>
      </c>
      <c r="E59" s="32"/>
      <c r="F59" s="32"/>
      <c r="G59" s="32"/>
      <c r="H59" s="32"/>
      <c r="I59" s="2"/>
      <c r="J59" s="78"/>
      <c r="K59" s="91">
        <f>K57+K58</f>
        <v>0</v>
      </c>
      <c r="L59" s="40"/>
    </row>
    <row r="60" spans="2:14" ht="33" customHeight="1" x14ac:dyDescent="0.3">
      <c r="B60" s="54">
        <v>21</v>
      </c>
      <c r="C60" s="12"/>
      <c r="D60" s="167" t="s">
        <v>71</v>
      </c>
      <c r="E60" s="168"/>
      <c r="F60" s="168"/>
      <c r="G60" s="168"/>
      <c r="H60" s="168"/>
      <c r="I60" s="2" t="s">
        <v>32</v>
      </c>
      <c r="J60" s="31">
        <v>0</v>
      </c>
      <c r="K60" s="78">
        <f>J60</f>
        <v>0</v>
      </c>
      <c r="L60" s="6"/>
      <c r="M60" s="4" t="s">
        <v>130</v>
      </c>
      <c r="N60" s="4" t="s">
        <v>131</v>
      </c>
    </row>
    <row r="61" spans="2:14" x14ac:dyDescent="0.3">
      <c r="B61" s="4">
        <v>22</v>
      </c>
      <c r="C61" s="12"/>
      <c r="D61" s="2" t="s">
        <v>152</v>
      </c>
      <c r="E61" s="32"/>
      <c r="F61" s="32"/>
      <c r="G61" s="32"/>
      <c r="H61" s="32"/>
      <c r="I61" s="32"/>
      <c r="J61" s="78"/>
      <c r="K61" s="92">
        <f>K59-K60</f>
        <v>0</v>
      </c>
      <c r="L61" s="40"/>
      <c r="M61" s="12" t="str">
        <f>IF(K61&lt;New!K21,"Old","New")</f>
        <v>New</v>
      </c>
      <c r="N61" s="127">
        <f>ABS(K61-New!K21)</f>
        <v>0</v>
      </c>
    </row>
    <row r="62" spans="2:14" x14ac:dyDescent="0.3">
      <c r="B62" s="54">
        <v>23</v>
      </c>
      <c r="C62" s="12"/>
      <c r="D62" s="2" t="s">
        <v>150</v>
      </c>
      <c r="E62" s="32"/>
      <c r="F62" s="32"/>
      <c r="G62" s="32"/>
      <c r="H62" s="32"/>
      <c r="I62" s="32"/>
      <c r="J62" s="12">
        <f>'Payment Sheet'!I26</f>
        <v>0</v>
      </c>
      <c r="K62" s="92">
        <f>J62</f>
        <v>0</v>
      </c>
      <c r="L62" s="40"/>
    </row>
    <row r="63" spans="2:14" x14ac:dyDescent="0.3">
      <c r="B63" s="4">
        <v>24</v>
      </c>
      <c r="C63" s="12"/>
      <c r="D63" s="2" t="s">
        <v>137</v>
      </c>
      <c r="E63" s="32"/>
      <c r="F63" s="32"/>
      <c r="G63" s="32"/>
      <c r="H63" s="32"/>
      <c r="I63" s="32"/>
      <c r="J63" s="78"/>
      <c r="K63" s="92">
        <f>+K61-K62</f>
        <v>0</v>
      </c>
      <c r="L63" s="40"/>
    </row>
    <row r="64" spans="2:14" x14ac:dyDescent="0.3">
      <c r="J64" s="68" t="str">
        <f>IF(K63&lt;0,"Refund","")</f>
        <v/>
      </c>
      <c r="K64" s="15" t="str">
        <f>IF(K63&lt;0,K63,"")</f>
        <v/>
      </c>
    </row>
    <row r="65" spans="1:10" x14ac:dyDescent="0.3">
      <c r="B65" s="12">
        <v>1</v>
      </c>
      <c r="C65" s="172" t="s">
        <v>138</v>
      </c>
      <c r="D65" s="173"/>
      <c r="E65" s="174"/>
      <c r="F65" s="43">
        <v>0</v>
      </c>
    </row>
    <row r="66" spans="1:10" x14ac:dyDescent="0.3">
      <c r="A66" s="69"/>
      <c r="B66" s="12">
        <v>2</v>
      </c>
      <c r="C66" s="169" t="s">
        <v>139</v>
      </c>
      <c r="D66" s="170"/>
      <c r="E66" s="171"/>
      <c r="F66" s="43">
        <v>0</v>
      </c>
      <c r="J66" s="1" t="s">
        <v>11</v>
      </c>
    </row>
    <row r="67" spans="1:10" x14ac:dyDescent="0.3">
      <c r="A67" s="69"/>
      <c r="B67" s="12">
        <v>3</v>
      </c>
      <c r="C67" s="172" t="s">
        <v>140</v>
      </c>
      <c r="D67" s="173"/>
      <c r="E67" s="174"/>
      <c r="F67" s="43">
        <v>0</v>
      </c>
      <c r="J67" s="1"/>
    </row>
    <row r="68" spans="1:10" x14ac:dyDescent="0.3">
      <c r="B68" s="12">
        <v>4</v>
      </c>
      <c r="C68" s="175" t="s">
        <v>141</v>
      </c>
      <c r="D68" s="176"/>
      <c r="E68" s="177"/>
      <c r="F68" s="43">
        <f>IF(K63&gt;0,K63-SUM(F65:F67),0)</f>
        <v>0</v>
      </c>
    </row>
    <row r="69" spans="1:10" x14ac:dyDescent="0.3">
      <c r="B69" s="12"/>
      <c r="C69" s="151" t="s">
        <v>0</v>
      </c>
      <c r="D69" s="152"/>
      <c r="E69" s="166"/>
      <c r="F69" s="95">
        <f>SUM(F65:F68)</f>
        <v>0</v>
      </c>
      <c r="J69" s="1" t="s">
        <v>12</v>
      </c>
    </row>
    <row r="70" spans="1:10" x14ac:dyDescent="0.3">
      <c r="B70" s="15" t="s">
        <v>65</v>
      </c>
    </row>
    <row r="71" spans="1:10" x14ac:dyDescent="0.3">
      <c r="B71" s="15" t="s">
        <v>67</v>
      </c>
    </row>
    <row r="72" spans="1:10" x14ac:dyDescent="0.3">
      <c r="B72" s="15" t="s">
        <v>68</v>
      </c>
      <c r="H72" s="1"/>
      <c r="I72" s="1"/>
    </row>
  </sheetData>
  <mergeCells count="47">
    <mergeCell ref="D49:H49"/>
    <mergeCell ref="D50:H50"/>
    <mergeCell ref="D39:H39"/>
    <mergeCell ref="D45:H45"/>
    <mergeCell ref="D46:H46"/>
    <mergeCell ref="D47:H47"/>
    <mergeCell ref="D48:H48"/>
    <mergeCell ref="D41:H41"/>
    <mergeCell ref="D42:H42"/>
    <mergeCell ref="D43:H43"/>
    <mergeCell ref="D44:H44"/>
    <mergeCell ref="D40:H40"/>
    <mergeCell ref="D54:H54"/>
    <mergeCell ref="C69:E69"/>
    <mergeCell ref="D60:H60"/>
    <mergeCell ref="C65:E65"/>
    <mergeCell ref="C66:E66"/>
    <mergeCell ref="C67:E67"/>
    <mergeCell ref="D58:H58"/>
    <mergeCell ref="C68:E68"/>
    <mergeCell ref="D56:I56"/>
    <mergeCell ref="C38:I38"/>
    <mergeCell ref="M23:N23"/>
    <mergeCell ref="C32:H32"/>
    <mergeCell ref="D33:H33"/>
    <mergeCell ref="C34:H34"/>
    <mergeCell ref="D28:H28"/>
    <mergeCell ref="B1:K1"/>
    <mergeCell ref="B2:K2"/>
    <mergeCell ref="B3:K3"/>
    <mergeCell ref="M5:N5"/>
    <mergeCell ref="C6:H6"/>
    <mergeCell ref="M6:N6"/>
    <mergeCell ref="M22:N22"/>
    <mergeCell ref="B7:B13"/>
    <mergeCell ref="C8:C9"/>
    <mergeCell ref="J8:J9"/>
    <mergeCell ref="K8:K9"/>
    <mergeCell ref="D11:H11"/>
    <mergeCell ref="D12:H12"/>
    <mergeCell ref="C14:H14"/>
    <mergeCell ref="C15:H15"/>
    <mergeCell ref="C19:H19"/>
    <mergeCell ref="C21:H21"/>
    <mergeCell ref="C16:I16"/>
    <mergeCell ref="D8:H9"/>
    <mergeCell ref="D10:H10"/>
  </mergeCells>
  <pageMargins left="0.7" right="0.7" top="0.5" bottom="0" header="0.3" footer="0.3"/>
  <pageSetup paperSize="9" fitToHeight="0" orientation="portrait" r:id="rId1"/>
  <rowBreaks count="1" manualBreakCount="1">
    <brk id="35" min="1" max="10" man="1"/>
  </rowBreaks>
  <ignoredErrors>
    <ignoredError sqref="K61" formula="1"/>
    <ignoredError sqref="F68 J64:K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1236-B182-4A04-9DD8-A265BE1AE82F}">
  <sheetPr>
    <pageSetUpPr fitToPage="1"/>
  </sheetPr>
  <dimension ref="A1:L32"/>
  <sheetViews>
    <sheetView topLeftCell="A31" zoomScale="115" zoomScaleNormal="115" workbookViewId="0">
      <selection activeCell="B1" sqref="B1:K32"/>
    </sheetView>
  </sheetViews>
  <sheetFormatPr defaultRowHeight="17.25" x14ac:dyDescent="0.3"/>
  <cols>
    <col min="1" max="1" width="1" style="15" customWidth="1"/>
    <col min="2" max="2" width="3.140625" style="15" customWidth="1"/>
    <col min="3" max="3" width="3.85546875" style="15" customWidth="1"/>
    <col min="4" max="5" width="9.140625" style="15"/>
    <col min="6" max="6" width="10.140625" style="15" customWidth="1"/>
    <col min="7" max="7" width="9.140625" style="15"/>
    <col min="8" max="8" width="16.28515625" style="15" customWidth="1"/>
    <col min="9" max="9" width="3.5703125" style="15" customWidth="1"/>
    <col min="10" max="10" width="14" style="15" bestFit="1" customWidth="1"/>
    <col min="11" max="11" width="12.85546875" style="15" customWidth="1"/>
    <col min="12" max="12" width="5.5703125" style="15" customWidth="1"/>
    <col min="13" max="16384" width="9.140625" style="15"/>
  </cols>
  <sheetData>
    <row r="1" spans="2:12" x14ac:dyDescent="0.3">
      <c r="B1" s="159" t="s">
        <v>13</v>
      </c>
      <c r="C1" s="159"/>
      <c r="D1" s="159"/>
      <c r="E1" s="159"/>
      <c r="F1" s="159"/>
      <c r="G1" s="159"/>
      <c r="H1" s="159"/>
      <c r="I1" s="159"/>
      <c r="J1" s="159"/>
      <c r="K1" s="159"/>
      <c r="L1" s="45"/>
    </row>
    <row r="2" spans="2:12" x14ac:dyDescent="0.3">
      <c r="B2" s="159" t="s">
        <v>135</v>
      </c>
      <c r="C2" s="159"/>
      <c r="D2" s="159"/>
      <c r="E2" s="159"/>
      <c r="F2" s="159"/>
      <c r="G2" s="159"/>
      <c r="H2" s="159"/>
      <c r="I2" s="159"/>
      <c r="J2" s="159"/>
      <c r="K2" s="159"/>
      <c r="L2" s="45"/>
    </row>
    <row r="3" spans="2:12" x14ac:dyDescent="0.3">
      <c r="B3" s="159" t="s">
        <v>148</v>
      </c>
      <c r="C3" s="159"/>
      <c r="D3" s="159"/>
      <c r="E3" s="159"/>
      <c r="F3" s="159"/>
      <c r="G3" s="159"/>
      <c r="H3" s="159"/>
      <c r="I3" s="159"/>
      <c r="J3" s="159"/>
      <c r="K3" s="159"/>
      <c r="L3" s="45"/>
    </row>
    <row r="4" spans="2:12" x14ac:dyDescent="0.3">
      <c r="C4" s="1" t="str">
        <f>Old!C4</f>
        <v>Name and Designation:</v>
      </c>
      <c r="D4" s="1"/>
      <c r="E4" s="1"/>
      <c r="F4" s="1"/>
      <c r="G4" s="1"/>
      <c r="H4" s="1"/>
      <c r="I4" s="1"/>
      <c r="J4" s="1" t="str">
        <f>Old!J4</f>
        <v>PAN NO.</v>
      </c>
    </row>
    <row r="5" spans="2:12" x14ac:dyDescent="0.3">
      <c r="B5" s="22"/>
      <c r="C5" s="2"/>
      <c r="D5" s="2"/>
      <c r="E5" s="2"/>
      <c r="F5" s="2"/>
      <c r="G5" s="2"/>
      <c r="H5" s="2"/>
      <c r="I5" s="3"/>
      <c r="J5" s="4" t="s">
        <v>14</v>
      </c>
      <c r="K5" s="12" t="s">
        <v>14</v>
      </c>
    </row>
    <row r="6" spans="2:12" ht="58.5" customHeight="1" x14ac:dyDescent="0.3">
      <c r="B6" s="46">
        <v>1</v>
      </c>
      <c r="C6" s="160" t="s">
        <v>136</v>
      </c>
      <c r="D6" s="161"/>
      <c r="E6" s="161"/>
      <c r="F6" s="161"/>
      <c r="G6" s="161"/>
      <c r="H6" s="183"/>
      <c r="I6" s="5"/>
      <c r="J6" s="107"/>
      <c r="K6" s="108">
        <f>J6</f>
        <v>0</v>
      </c>
      <c r="L6" s="6"/>
    </row>
    <row r="7" spans="2:12" x14ac:dyDescent="0.3">
      <c r="B7" s="109">
        <v>2</v>
      </c>
      <c r="C7" s="184" t="s">
        <v>123</v>
      </c>
      <c r="D7" s="184"/>
      <c r="E7" s="184"/>
      <c r="F7" s="184"/>
      <c r="G7" s="184"/>
      <c r="H7" s="184"/>
      <c r="I7" s="110"/>
      <c r="J7" s="111">
        <v>75000</v>
      </c>
      <c r="K7" s="112"/>
      <c r="L7" s="6"/>
    </row>
    <row r="8" spans="2:12" x14ac:dyDescent="0.3">
      <c r="B8" s="54">
        <v>3</v>
      </c>
      <c r="C8" s="151" t="s">
        <v>124</v>
      </c>
      <c r="D8" s="152"/>
      <c r="E8" s="152"/>
      <c r="F8" s="152"/>
      <c r="G8" s="152"/>
      <c r="H8" s="166"/>
      <c r="I8" s="8"/>
      <c r="J8" s="113"/>
      <c r="K8" s="114"/>
      <c r="L8" s="1"/>
    </row>
    <row r="9" spans="2:12" ht="21" customHeight="1" x14ac:dyDescent="0.3">
      <c r="B9" s="54"/>
      <c r="C9" s="12" t="s">
        <v>15</v>
      </c>
      <c r="D9" s="185" t="s">
        <v>125</v>
      </c>
      <c r="E9" s="185"/>
      <c r="F9" s="185"/>
      <c r="G9" s="185"/>
      <c r="H9" s="185"/>
      <c r="I9" s="11" t="s">
        <v>32</v>
      </c>
      <c r="J9" s="115">
        <f>'Payment Sheet'!G26</f>
        <v>0</v>
      </c>
      <c r="K9" s="108"/>
      <c r="L9" s="9"/>
    </row>
    <row r="10" spans="2:12" x14ac:dyDescent="0.3">
      <c r="B10" s="106">
        <v>4</v>
      </c>
      <c r="C10" s="151" t="s">
        <v>126</v>
      </c>
      <c r="D10" s="152"/>
      <c r="E10" s="152"/>
      <c r="F10" s="152"/>
      <c r="G10" s="152"/>
      <c r="H10" s="166"/>
      <c r="I10" s="11"/>
      <c r="J10" s="116"/>
      <c r="K10" s="108">
        <f>SUM(J7:J9)</f>
        <v>75000</v>
      </c>
      <c r="L10" s="9"/>
    </row>
    <row r="11" spans="2:12" x14ac:dyDescent="0.3">
      <c r="B11" s="54">
        <v>5</v>
      </c>
      <c r="C11" s="151" t="s">
        <v>127</v>
      </c>
      <c r="D11" s="152"/>
      <c r="E11" s="152"/>
      <c r="F11" s="152"/>
      <c r="G11" s="152"/>
      <c r="H11" s="166"/>
      <c r="I11" s="39"/>
      <c r="J11" s="117"/>
      <c r="K11" s="117">
        <f>K6-K10</f>
        <v>-75000</v>
      </c>
      <c r="L11" s="6"/>
    </row>
    <row r="12" spans="2:12" x14ac:dyDescent="0.3">
      <c r="B12" s="54">
        <v>6</v>
      </c>
      <c r="C12" s="151" t="s">
        <v>26</v>
      </c>
      <c r="D12" s="152"/>
      <c r="E12" s="152"/>
      <c r="F12" s="152"/>
      <c r="G12" s="152"/>
      <c r="H12" s="166"/>
      <c r="I12" s="59"/>
      <c r="J12" s="118"/>
      <c r="K12" s="119">
        <f>ROUNDUP(K11,0)</f>
        <v>-75000</v>
      </c>
      <c r="L12" s="6"/>
    </row>
    <row r="13" spans="2:12" x14ac:dyDescent="0.3">
      <c r="B13" s="106">
        <v>6</v>
      </c>
      <c r="C13" s="151" t="s">
        <v>10</v>
      </c>
      <c r="D13" s="152"/>
      <c r="E13" s="152"/>
      <c r="F13" s="152"/>
      <c r="G13" s="152"/>
      <c r="H13" s="166"/>
      <c r="I13" s="23"/>
      <c r="J13" s="117"/>
      <c r="K13" s="120">
        <f>IF(K12 &lt;= 300000, 0,
   IF(K12 &lt;= 700000, (K12 - 300000) * 0.05,
   IF(K12 &lt;= 1000000, 20000 + (K12 - 700000) * 0.1,
   IF(K12 &lt;= 1200000, 50000 + (K12 - 1000000) * 0.15,
   IF(K12 &lt;= 1500000, 80000 + (K12 - 1200000) * 0.2,
   140000 + (K12 - 1500000) * 0.3)))))</f>
        <v>0</v>
      </c>
      <c r="L13" s="40"/>
    </row>
    <row r="14" spans="2:12" ht="54" customHeight="1" x14ac:dyDescent="0.3">
      <c r="B14" s="54">
        <v>7</v>
      </c>
      <c r="C14" s="12"/>
      <c r="D14" s="181" t="s">
        <v>128</v>
      </c>
      <c r="E14" s="181"/>
      <c r="F14" s="181"/>
      <c r="G14" s="181"/>
      <c r="H14" s="181"/>
      <c r="I14" s="41"/>
      <c r="J14" s="121">
        <f>IF(K11&lt;=700000,K13,0)</f>
        <v>0</v>
      </c>
      <c r="K14" s="122">
        <f>J14</f>
        <v>0</v>
      </c>
      <c r="L14" s="1"/>
    </row>
    <row r="15" spans="2:12" x14ac:dyDescent="0.3">
      <c r="B15" s="54">
        <v>8</v>
      </c>
      <c r="C15" s="12"/>
      <c r="D15" s="182" t="s">
        <v>129</v>
      </c>
      <c r="E15" s="182"/>
      <c r="F15" s="182"/>
      <c r="G15" s="182"/>
      <c r="H15" s="182"/>
      <c r="I15" s="39"/>
      <c r="J15" s="123"/>
      <c r="K15" s="124">
        <f>+K13-K14</f>
        <v>0</v>
      </c>
      <c r="L15" s="40"/>
    </row>
    <row r="16" spans="2:12" x14ac:dyDescent="0.3">
      <c r="B16" s="54">
        <v>9</v>
      </c>
      <c r="C16" s="12"/>
      <c r="D16" s="151" t="s">
        <v>134</v>
      </c>
      <c r="E16" s="152"/>
      <c r="F16" s="152"/>
      <c r="G16" s="152"/>
      <c r="H16" s="152"/>
      <c r="I16" s="152"/>
      <c r="J16" s="78"/>
      <c r="K16" s="91">
        <f>IF(K12&gt;5000000,ROUND(K15*10%,0),0)</f>
        <v>0</v>
      </c>
      <c r="L16" s="40"/>
    </row>
    <row r="17" spans="1:12" x14ac:dyDescent="0.3">
      <c r="B17" s="54">
        <v>10</v>
      </c>
      <c r="C17" s="12"/>
      <c r="D17" s="131" t="s">
        <v>145</v>
      </c>
      <c r="E17" s="132"/>
      <c r="F17" s="132"/>
      <c r="G17" s="132"/>
      <c r="H17" s="132"/>
      <c r="I17" s="133"/>
      <c r="J17" s="78"/>
      <c r="K17" s="91">
        <f>K15+K16</f>
        <v>0</v>
      </c>
      <c r="L17" s="40"/>
    </row>
    <row r="18" spans="1:12" ht="17.25" customHeight="1" x14ac:dyDescent="0.3">
      <c r="B18" s="54">
        <v>11</v>
      </c>
      <c r="C18" s="12"/>
      <c r="D18" s="186" t="s">
        <v>146</v>
      </c>
      <c r="E18" s="186"/>
      <c r="F18" s="186"/>
      <c r="G18" s="186"/>
      <c r="H18" s="186"/>
      <c r="I18" s="8" t="s">
        <v>33</v>
      </c>
      <c r="J18" s="117"/>
      <c r="K18" s="119">
        <f>ROUND(K17*4%,0)</f>
        <v>0</v>
      </c>
      <c r="L18" s="42"/>
    </row>
    <row r="19" spans="1:12" x14ac:dyDescent="0.3">
      <c r="B19" s="54">
        <v>12</v>
      </c>
      <c r="C19" s="12"/>
      <c r="D19" s="182" t="s">
        <v>147</v>
      </c>
      <c r="E19" s="182"/>
      <c r="F19" s="182"/>
      <c r="G19" s="182"/>
      <c r="H19" s="182"/>
      <c r="I19" s="2"/>
      <c r="J19" s="117"/>
      <c r="K19" s="124">
        <f>K17+K18</f>
        <v>0</v>
      </c>
      <c r="L19" s="40"/>
    </row>
    <row r="20" spans="1:12" ht="33" customHeight="1" x14ac:dyDescent="0.3">
      <c r="B20" s="54">
        <v>13</v>
      </c>
      <c r="C20" s="12"/>
      <c r="D20" s="187" t="s">
        <v>71</v>
      </c>
      <c r="E20" s="187"/>
      <c r="F20" s="187"/>
      <c r="G20" s="187"/>
      <c r="H20" s="187"/>
      <c r="I20" s="2" t="s">
        <v>32</v>
      </c>
      <c r="J20" s="31">
        <v>0</v>
      </c>
      <c r="K20" s="117">
        <f>J20</f>
        <v>0</v>
      </c>
      <c r="L20" s="6"/>
    </row>
    <row r="21" spans="1:12" x14ac:dyDescent="0.3">
      <c r="B21" s="54">
        <v>14</v>
      </c>
      <c r="C21" s="12"/>
      <c r="D21" s="182" t="s">
        <v>149</v>
      </c>
      <c r="E21" s="182"/>
      <c r="F21" s="182"/>
      <c r="G21" s="182"/>
      <c r="H21" s="182"/>
      <c r="I21" s="32"/>
      <c r="J21" s="117"/>
      <c r="K21" s="125">
        <f>K19-K20</f>
        <v>0</v>
      </c>
      <c r="L21" s="40"/>
    </row>
    <row r="22" spans="1:12" x14ac:dyDescent="0.3">
      <c r="B22" s="54">
        <v>15</v>
      </c>
      <c r="C22" s="12"/>
      <c r="D22" s="182" t="s">
        <v>150</v>
      </c>
      <c r="E22" s="182"/>
      <c r="F22" s="182"/>
      <c r="G22" s="182"/>
      <c r="H22" s="182"/>
      <c r="I22" s="32"/>
      <c r="J22" s="12">
        <f>'Payment Sheet'!I26</f>
        <v>0</v>
      </c>
      <c r="K22" s="125">
        <f>J22</f>
        <v>0</v>
      </c>
      <c r="L22" s="40"/>
    </row>
    <row r="23" spans="1:12" x14ac:dyDescent="0.3">
      <c r="B23" s="54">
        <v>16</v>
      </c>
      <c r="C23" s="12"/>
      <c r="D23" s="182" t="s">
        <v>151</v>
      </c>
      <c r="E23" s="182"/>
      <c r="F23" s="182"/>
      <c r="G23" s="182"/>
      <c r="H23" s="182"/>
      <c r="I23" s="32"/>
      <c r="J23" s="117"/>
      <c r="K23" s="125">
        <f>+K21-K22</f>
        <v>0</v>
      </c>
      <c r="L23" s="40"/>
    </row>
    <row r="24" spans="1:12" x14ac:dyDescent="0.3">
      <c r="J24" s="68" t="str">
        <f>IF(K23&lt;0,"Refund","")</f>
        <v/>
      </c>
      <c r="K24" s="15" t="str">
        <f>IF(K23&lt;0,K23,"")</f>
        <v/>
      </c>
    </row>
    <row r="25" spans="1:12" x14ac:dyDescent="0.3">
      <c r="B25" s="12">
        <v>1</v>
      </c>
      <c r="C25" s="172" t="s">
        <v>138</v>
      </c>
      <c r="D25" s="173"/>
      <c r="E25" s="174"/>
      <c r="F25" s="43">
        <v>0</v>
      </c>
    </row>
    <row r="26" spans="1:12" x14ac:dyDescent="0.3">
      <c r="A26" s="69"/>
      <c r="B26" s="12">
        <v>2</v>
      </c>
      <c r="C26" s="169" t="s">
        <v>139</v>
      </c>
      <c r="D26" s="170"/>
      <c r="E26" s="171"/>
      <c r="F26" s="43">
        <v>0</v>
      </c>
      <c r="J26" s="1" t="s">
        <v>11</v>
      </c>
    </row>
    <row r="27" spans="1:12" x14ac:dyDescent="0.3">
      <c r="A27" s="69"/>
      <c r="B27" s="12">
        <v>3</v>
      </c>
      <c r="C27" s="172" t="s">
        <v>140</v>
      </c>
      <c r="D27" s="173"/>
      <c r="E27" s="174"/>
      <c r="F27" s="43">
        <v>0</v>
      </c>
      <c r="J27" s="1"/>
    </row>
    <row r="28" spans="1:12" x14ac:dyDescent="0.3">
      <c r="B28" s="12">
        <v>4</v>
      </c>
      <c r="C28" s="175" t="s">
        <v>141</v>
      </c>
      <c r="D28" s="176"/>
      <c r="E28" s="177"/>
      <c r="F28" s="43">
        <f>IF(K23&gt;0,K23-SUM(F25:F27),0)</f>
        <v>0</v>
      </c>
    </row>
    <row r="29" spans="1:12" x14ac:dyDescent="0.3">
      <c r="B29" s="12"/>
      <c r="C29" s="151" t="s">
        <v>0</v>
      </c>
      <c r="D29" s="152"/>
      <c r="E29" s="166"/>
      <c r="F29" s="126">
        <f>SUM(F25:F28)</f>
        <v>0</v>
      </c>
      <c r="J29" s="1" t="s">
        <v>12</v>
      </c>
    </row>
    <row r="30" spans="1:12" x14ac:dyDescent="0.3">
      <c r="B30" s="15" t="s">
        <v>65</v>
      </c>
    </row>
    <row r="31" spans="1:12" x14ac:dyDescent="0.3">
      <c r="B31" s="15" t="s">
        <v>67</v>
      </c>
    </row>
    <row r="32" spans="1:12" x14ac:dyDescent="0.3">
      <c r="B32" s="15" t="s">
        <v>68</v>
      </c>
      <c r="H32" s="1"/>
      <c r="I32" s="1"/>
    </row>
  </sheetData>
  <mergeCells count="25">
    <mergeCell ref="C29:E29"/>
    <mergeCell ref="D18:H18"/>
    <mergeCell ref="D19:H19"/>
    <mergeCell ref="D20:H20"/>
    <mergeCell ref="D21:H21"/>
    <mergeCell ref="D22:H22"/>
    <mergeCell ref="D23:H23"/>
    <mergeCell ref="C25:E25"/>
    <mergeCell ref="C26:E26"/>
    <mergeCell ref="C27:E27"/>
    <mergeCell ref="C28:E28"/>
    <mergeCell ref="D16:I16"/>
    <mergeCell ref="D14:H14"/>
    <mergeCell ref="D15:H15"/>
    <mergeCell ref="B1:K1"/>
    <mergeCell ref="B2:K2"/>
    <mergeCell ref="B3:K3"/>
    <mergeCell ref="C6:H6"/>
    <mergeCell ref="C7:H7"/>
    <mergeCell ref="C8:H8"/>
    <mergeCell ref="D9:H9"/>
    <mergeCell ref="C10:H10"/>
    <mergeCell ref="C11:H11"/>
    <mergeCell ref="C12:H12"/>
    <mergeCell ref="C13:H13"/>
  </mergeCells>
  <pageMargins left="0.7" right="0.7" top="0.75" bottom="0.75" header="0.3" footer="0.3"/>
  <pageSetup paperSize="9" scale="94" fitToHeight="0" orientation="portrait" r:id="rId1"/>
  <ignoredErrors>
    <ignoredError sqref="C24:K24 C21 E21:J21 C22 E22:K22 C23 E23:K23 D28:K28 D25:K25 D26:K26 D27:K27" unlockedFormula="1"/>
    <ignoredError sqref="K2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8D17-AFF5-4717-8C33-CEF139C412ED}">
  <dimension ref="B4:J26"/>
  <sheetViews>
    <sheetView zoomScale="145" zoomScaleNormal="145" workbookViewId="0">
      <pane xSplit="2" ySplit="4" topLeftCell="C5" activePane="bottomRight" state="frozen"/>
      <selection activeCell="C30" sqref="C30"/>
      <selection pane="topRight" activeCell="C30" sqref="C30"/>
      <selection pane="bottomLeft" activeCell="C30" sqref="C30"/>
      <selection pane="bottomRight" activeCell="C6" sqref="C6"/>
    </sheetView>
  </sheetViews>
  <sheetFormatPr defaultRowHeight="15" x14ac:dyDescent="0.25"/>
  <cols>
    <col min="2" max="2" width="12.85546875" bestFit="1" customWidth="1"/>
    <col min="3" max="3" width="15.28515625" bestFit="1" customWidth="1"/>
    <col min="7" max="7" width="13.5703125" bestFit="1" customWidth="1"/>
    <col min="8" max="8" width="14" bestFit="1" customWidth="1"/>
  </cols>
  <sheetData>
    <row r="4" spans="2:10" s="101" customFormat="1" x14ac:dyDescent="0.25">
      <c r="B4" s="100" t="s">
        <v>90</v>
      </c>
      <c r="C4" s="100" t="s">
        <v>91</v>
      </c>
      <c r="D4" s="100" t="s">
        <v>92</v>
      </c>
      <c r="E4" s="100" t="s">
        <v>93</v>
      </c>
      <c r="F4" s="100" t="s">
        <v>1</v>
      </c>
      <c r="G4" s="100" t="s">
        <v>94</v>
      </c>
      <c r="H4" s="100" t="s">
        <v>95</v>
      </c>
      <c r="I4" s="100" t="s">
        <v>96</v>
      </c>
      <c r="J4" s="100" t="s">
        <v>97</v>
      </c>
    </row>
    <row r="5" spans="2:10" x14ac:dyDescent="0.25">
      <c r="B5" s="102" t="s">
        <v>98</v>
      </c>
      <c r="C5" s="103">
        <v>1220000</v>
      </c>
      <c r="D5" s="103"/>
      <c r="E5" s="103"/>
      <c r="F5" s="103"/>
      <c r="G5" s="103"/>
      <c r="H5" s="103"/>
      <c r="I5" s="103"/>
      <c r="J5" s="103"/>
    </row>
    <row r="6" spans="2:10" x14ac:dyDescent="0.25">
      <c r="B6" s="102" t="s">
        <v>99</v>
      </c>
      <c r="C6" s="103"/>
      <c r="D6" s="103"/>
      <c r="E6" s="103"/>
      <c r="F6" s="103"/>
      <c r="G6" s="103"/>
      <c r="H6" s="103"/>
      <c r="I6" s="103"/>
      <c r="J6" s="103"/>
    </row>
    <row r="7" spans="2:10" x14ac:dyDescent="0.25">
      <c r="B7" s="102" t="s">
        <v>100</v>
      </c>
      <c r="C7" s="103"/>
      <c r="D7" s="103"/>
      <c r="E7" s="103"/>
      <c r="F7" s="103"/>
      <c r="G7" s="103"/>
      <c r="H7" s="103"/>
      <c r="I7" s="103"/>
      <c r="J7" s="103"/>
    </row>
    <row r="8" spans="2:10" x14ac:dyDescent="0.25">
      <c r="B8" s="102" t="s">
        <v>101</v>
      </c>
      <c r="C8" s="103"/>
      <c r="D8" s="103"/>
      <c r="E8" s="103"/>
      <c r="F8" s="103"/>
      <c r="G8" s="103"/>
      <c r="H8" s="103"/>
      <c r="I8" s="103"/>
      <c r="J8" s="103"/>
    </row>
    <row r="9" spans="2:10" x14ac:dyDescent="0.25">
      <c r="B9" s="102" t="s">
        <v>102</v>
      </c>
      <c r="C9" s="103"/>
      <c r="D9" s="103"/>
      <c r="E9" s="103"/>
      <c r="F9" s="103"/>
      <c r="G9" s="103"/>
      <c r="H9" s="103"/>
      <c r="I9" s="103"/>
      <c r="J9" s="103"/>
    </row>
    <row r="10" spans="2:10" x14ac:dyDescent="0.25">
      <c r="B10" s="102" t="s">
        <v>103</v>
      </c>
      <c r="C10" s="103"/>
      <c r="D10" s="103"/>
      <c r="E10" s="103"/>
      <c r="F10" s="103"/>
      <c r="G10" s="103"/>
      <c r="H10" s="103"/>
      <c r="I10" s="103"/>
      <c r="J10" s="103"/>
    </row>
    <row r="11" spans="2:10" x14ac:dyDescent="0.25">
      <c r="B11" s="102" t="s">
        <v>104</v>
      </c>
      <c r="C11" s="103"/>
      <c r="D11" s="103"/>
      <c r="E11" s="103"/>
      <c r="F11" s="103"/>
      <c r="G11" s="103"/>
      <c r="H11" s="103"/>
      <c r="I11" s="103"/>
      <c r="J11" s="103"/>
    </row>
    <row r="12" spans="2:10" x14ac:dyDescent="0.25">
      <c r="B12" s="102" t="s">
        <v>105</v>
      </c>
      <c r="C12" s="103"/>
      <c r="D12" s="103"/>
      <c r="E12" s="103"/>
      <c r="F12" s="103"/>
      <c r="G12" s="103"/>
      <c r="H12" s="103"/>
      <c r="J12" s="103"/>
    </row>
    <row r="13" spans="2:10" x14ac:dyDescent="0.25">
      <c r="B13" s="102" t="s">
        <v>106</v>
      </c>
      <c r="C13" s="103"/>
      <c r="D13" s="103"/>
      <c r="E13" s="103"/>
      <c r="F13" s="103"/>
      <c r="G13" s="103"/>
      <c r="H13" s="103"/>
      <c r="J13" s="103"/>
    </row>
    <row r="14" spans="2:10" x14ac:dyDescent="0.25">
      <c r="B14" s="102" t="s">
        <v>107</v>
      </c>
      <c r="C14" s="103"/>
      <c r="D14" s="103"/>
      <c r="E14" s="103"/>
      <c r="F14" s="103"/>
      <c r="G14" s="103"/>
      <c r="H14" s="103"/>
      <c r="J14" s="103"/>
    </row>
    <row r="15" spans="2:10" x14ac:dyDescent="0.25">
      <c r="B15" s="102" t="s">
        <v>108</v>
      </c>
      <c r="C15" s="103"/>
      <c r="D15" s="103"/>
      <c r="E15" s="103"/>
      <c r="F15" s="103"/>
      <c r="G15" s="103"/>
      <c r="H15" s="103"/>
      <c r="J15" s="103"/>
    </row>
    <row r="16" spans="2:10" x14ac:dyDescent="0.25">
      <c r="B16" s="102" t="s">
        <v>109</v>
      </c>
      <c r="C16" s="103"/>
      <c r="D16" s="103"/>
      <c r="E16" s="103"/>
      <c r="F16" s="103"/>
      <c r="G16" s="103"/>
      <c r="H16" s="103"/>
      <c r="J16" s="103"/>
    </row>
    <row r="17" spans="2:10" ht="10.5" customHeight="1" x14ac:dyDescent="0.25">
      <c r="B17" s="102"/>
      <c r="C17" s="103"/>
      <c r="D17" s="103"/>
      <c r="E17" s="103"/>
      <c r="F17" s="103"/>
      <c r="G17" s="103"/>
      <c r="H17" s="103"/>
    </row>
    <row r="18" spans="2:10" x14ac:dyDescent="0.25">
      <c r="B18" s="100" t="s">
        <v>110</v>
      </c>
      <c r="C18" s="103"/>
      <c r="D18" s="103"/>
      <c r="E18" s="103"/>
      <c r="F18" s="103"/>
      <c r="G18" s="103"/>
      <c r="H18" s="103"/>
    </row>
    <row r="19" spans="2:10" x14ac:dyDescent="0.25">
      <c r="B19" s="100" t="s">
        <v>133</v>
      </c>
      <c r="C19" s="103"/>
      <c r="D19" s="103"/>
      <c r="E19" s="103"/>
      <c r="F19" s="103"/>
      <c r="G19" s="103"/>
      <c r="H19" s="103"/>
    </row>
    <row r="20" spans="2:10" x14ac:dyDescent="0.25">
      <c r="B20" s="100"/>
      <c r="C20" s="103"/>
      <c r="D20" s="103"/>
      <c r="E20" s="103"/>
      <c r="F20" s="103"/>
      <c r="G20" s="103"/>
      <c r="H20" s="103"/>
    </row>
    <row r="21" spans="2:10" x14ac:dyDescent="0.25">
      <c r="B21" s="100"/>
      <c r="C21" s="103"/>
      <c r="D21" s="103"/>
      <c r="E21" s="103"/>
      <c r="F21" s="103"/>
      <c r="G21" s="103"/>
      <c r="H21" s="103"/>
    </row>
    <row r="22" spans="2:10" x14ac:dyDescent="0.25">
      <c r="B22" s="100"/>
      <c r="C22" s="103"/>
      <c r="D22" s="103"/>
      <c r="E22" s="103"/>
      <c r="F22" s="103"/>
      <c r="G22" s="103"/>
      <c r="H22" s="103"/>
    </row>
    <row r="23" spans="2:10" x14ac:dyDescent="0.25">
      <c r="B23" s="100"/>
      <c r="C23" s="103"/>
      <c r="D23" s="103"/>
      <c r="E23" s="103"/>
      <c r="F23" s="103"/>
      <c r="G23" s="103"/>
      <c r="H23" s="103"/>
    </row>
    <row r="24" spans="2:10" x14ac:dyDescent="0.25">
      <c r="B24" s="100"/>
      <c r="C24" s="103"/>
      <c r="D24" s="103"/>
      <c r="E24" s="103"/>
      <c r="F24" s="103"/>
      <c r="G24" s="103"/>
      <c r="H24" s="103"/>
    </row>
    <row r="25" spans="2:10" x14ac:dyDescent="0.25">
      <c r="B25" s="100"/>
      <c r="C25" s="103"/>
      <c r="D25" s="103"/>
      <c r="E25" s="103"/>
      <c r="F25" s="103"/>
      <c r="G25" s="103"/>
      <c r="H25" s="103"/>
    </row>
    <row r="26" spans="2:10" x14ac:dyDescent="0.25">
      <c r="B26" s="100" t="s">
        <v>0</v>
      </c>
      <c r="C26" s="100">
        <f>SUM(C5:C25)</f>
        <v>1220000</v>
      </c>
      <c r="D26" s="100">
        <f t="shared" ref="D26:J26" si="0">SUM(D5:D25)</f>
        <v>0</v>
      </c>
      <c r="E26" s="100">
        <f t="shared" si="0"/>
        <v>0</v>
      </c>
      <c r="F26" s="100">
        <f t="shared" si="0"/>
        <v>0</v>
      </c>
      <c r="G26" s="100">
        <f t="shared" si="0"/>
        <v>0</v>
      </c>
      <c r="H26" s="100">
        <f t="shared" si="0"/>
        <v>0</v>
      </c>
      <c r="I26" s="100">
        <f t="shared" si="0"/>
        <v>0</v>
      </c>
      <c r="J26" s="100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C369-7696-4625-9442-79626E5ADDCB}">
  <dimension ref="B3:J9"/>
  <sheetViews>
    <sheetView zoomScale="145" zoomScaleNormal="145" workbookViewId="0">
      <selection activeCell="C6" sqref="C6"/>
    </sheetView>
  </sheetViews>
  <sheetFormatPr defaultRowHeight="15" x14ac:dyDescent="0.25"/>
  <cols>
    <col min="2" max="2" width="13.7109375" customWidth="1"/>
    <col min="3" max="3" width="6.28515625" bestFit="1" customWidth="1"/>
    <col min="4" max="4" width="8.5703125" bestFit="1" customWidth="1"/>
    <col min="5" max="5" width="5.28515625" bestFit="1" customWidth="1"/>
    <col min="6" max="6" width="9" bestFit="1" customWidth="1"/>
    <col min="7" max="7" width="13.5703125" bestFit="1" customWidth="1"/>
    <col min="8" max="8" width="12.140625" customWidth="1"/>
    <col min="9" max="9" width="6.28515625" customWidth="1"/>
    <col min="10" max="10" width="14" bestFit="1" customWidth="1"/>
  </cols>
  <sheetData>
    <row r="3" spans="2:10" x14ac:dyDescent="0.25">
      <c r="B3" s="100" t="s">
        <v>111</v>
      </c>
      <c r="C3" s="103" t="s">
        <v>112</v>
      </c>
    </row>
    <row r="4" spans="2:10" x14ac:dyDescent="0.25">
      <c r="B4" s="100" t="s">
        <v>113</v>
      </c>
      <c r="C4" s="103" t="s">
        <v>114</v>
      </c>
    </row>
    <row r="5" spans="2:10" x14ac:dyDescent="0.25">
      <c r="B5" s="100" t="s">
        <v>115</v>
      </c>
      <c r="C5" s="104">
        <v>0.38</v>
      </c>
    </row>
    <row r="6" spans="2:10" x14ac:dyDescent="0.25">
      <c r="B6" s="100" t="s">
        <v>116</v>
      </c>
      <c r="C6" s="103">
        <v>3600</v>
      </c>
    </row>
    <row r="8" spans="2:10" x14ac:dyDescent="0.25">
      <c r="B8" s="100" t="s">
        <v>117</v>
      </c>
      <c r="C8" s="100" t="s">
        <v>118</v>
      </c>
      <c r="D8" s="100" t="s">
        <v>119</v>
      </c>
      <c r="E8" s="100" t="s">
        <v>116</v>
      </c>
      <c r="F8" s="100" t="s">
        <v>120</v>
      </c>
      <c r="G8" s="100" t="s">
        <v>94</v>
      </c>
      <c r="H8" s="100" t="s">
        <v>121</v>
      </c>
      <c r="I8" s="100"/>
      <c r="J8" s="100" t="s">
        <v>95</v>
      </c>
    </row>
    <row r="9" spans="2:10" x14ac:dyDescent="0.25">
      <c r="B9" s="105">
        <v>37600</v>
      </c>
      <c r="C9" s="103">
        <f>ROUND(B9*C5,0)</f>
        <v>14288</v>
      </c>
      <c r="D9" s="103">
        <f>IF(C3="N",ROUND(B9*18%,0),0)</f>
        <v>6768</v>
      </c>
      <c r="E9" s="103">
        <f>C6</f>
        <v>3600</v>
      </c>
      <c r="F9" s="103">
        <f>ROUND(E9*C5,0)</f>
        <v>1368</v>
      </c>
      <c r="G9" s="103">
        <f>IF(C4="Y",ROUND((B9+C9)*14%,0),0)</f>
        <v>7264</v>
      </c>
      <c r="H9" s="100">
        <f>SUM(B9:G9)</f>
        <v>70888</v>
      </c>
      <c r="I9" s="100"/>
      <c r="J9" s="103">
        <f>IF(C4="Y",ROUND((B9+C9)*10%,0),0)</f>
        <v>5189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Old</vt:lpstr>
      <vt:lpstr>New</vt:lpstr>
      <vt:lpstr>Payment Sheet</vt:lpstr>
      <vt:lpstr>Gross Helper</vt:lpstr>
      <vt:lpstr>New!Print_Area</vt:lpstr>
      <vt:lpstr>Old!Print_Area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krishnakumar</dc:creator>
  <cp:lastModifiedBy>acer</cp:lastModifiedBy>
  <cp:lastPrinted>2024-10-23T06:57:53Z</cp:lastPrinted>
  <dcterms:created xsi:type="dcterms:W3CDTF">2011-06-15T10:38:57Z</dcterms:created>
  <dcterms:modified xsi:type="dcterms:W3CDTF">2024-10-23T07:01:17Z</dcterms:modified>
</cp:coreProperties>
</file>